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200" windowHeight="10875" tabRatio="741" activeTab="1"/>
  </bookViews>
  <sheets>
    <sheet name="СВОД" sheetId="47" r:id="rId1"/>
    <sheet name="ВСЕГО 9 МЕС" sheetId="25" r:id="rId2"/>
    <sheet name="СШ №1" sheetId="2" r:id="rId3"/>
    <sheet name="СШ №2" sheetId="6" r:id="rId4"/>
    <sheet name="Казгородокска СШ " sheetId="8" r:id="rId5"/>
    <sheet name="Макинская СШ" sheetId="7" r:id="rId6"/>
    <sheet name="Донская СШ" sheetId="9" r:id="rId7"/>
    <sheet name="Амангельдинская СШ" sheetId="10" r:id="rId8"/>
    <sheet name="Невская СШ" sheetId="11" r:id="rId9"/>
    <sheet name="Кудку агашСШ" sheetId="32" r:id="rId10"/>
    <sheet name="Саулинская СШ" sheetId="12" r:id="rId11"/>
    <sheet name="Енбекшильдерская СШ" sheetId="17" r:id="rId12"/>
    <sheet name="Буландинская СШ" sheetId="18" r:id="rId13"/>
    <sheet name="2020" sheetId="48" r:id="rId14"/>
    <sheet name="Когамская СШ" sheetId="19" r:id="rId15"/>
    <sheet name="Бирсуатская СШ" sheetId="20" r:id="rId16"/>
    <sheet name="Кенащинская СШ" sheetId="21" r:id="rId17"/>
    <sheet name="Мамайская ОШ" sheetId="22" r:id="rId18"/>
    <sheet name="Заураловская ОШ" sheetId="26" r:id="rId19"/>
    <sheet name="Макпальская ОШ" sheetId="23" r:id="rId20"/>
    <sheet name="Баймурзинская ОШ" sheetId="24" r:id="rId21"/>
    <sheet name="Советская ОШ" sheetId="27" r:id="rId22"/>
    <sheet name="Заозерновская ОШ" sheetId="28" r:id="rId23"/>
    <sheet name="Кызыл-Уюмская ОШ" sheetId="45" r:id="rId24"/>
    <sheet name="Яблоновская ОШ" sheetId="29" r:id="rId25"/>
    <sheet name="Алгинская ОШ" sheetId="30" r:id="rId26"/>
    <sheet name="Краснофлотская ОШ" sheetId="31" r:id="rId27"/>
    <sheet name="Каратальская НШ" sheetId="33" r:id="rId28"/>
    <sheet name="Джукейская НШ" sheetId="34" r:id="rId29"/>
    <sheet name="Трудовая НШ" sheetId="46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5" l="1"/>
  <c r="D30" i="8"/>
  <c r="D29" i="8"/>
  <c r="D26" i="8"/>
  <c r="D15" i="8" s="1"/>
  <c r="D13" i="8" s="1"/>
  <c r="D13" i="47" s="1"/>
  <c r="D23" i="8"/>
  <c r="D20" i="8"/>
  <c r="D17" i="8"/>
  <c r="D33" i="8"/>
  <c r="D32" i="25"/>
  <c r="D15" i="26"/>
  <c r="D15" i="22"/>
  <c r="D15" i="21"/>
  <c r="D15" i="20"/>
  <c r="D15" i="19"/>
  <c r="D15" i="18"/>
  <c r="D13" i="17"/>
  <c r="D15" i="12"/>
  <c r="D15" i="32"/>
  <c r="D15" i="11"/>
  <c r="D15" i="10"/>
  <c r="D15" i="9"/>
  <c r="D13" i="9" s="1"/>
  <c r="D15" i="7"/>
  <c r="D15" i="6"/>
  <c r="D15" i="2"/>
  <c r="D13" i="2" s="1"/>
  <c r="D17" i="2"/>
  <c r="D20" i="2"/>
  <c r="D23" i="2"/>
  <c r="D26" i="2"/>
  <c r="D17" i="6"/>
  <c r="D20" i="6"/>
  <c r="D23" i="6"/>
  <c r="D26" i="6"/>
  <c r="D17" i="7"/>
  <c r="D20" i="7"/>
  <c r="D23" i="7"/>
  <c r="D26" i="7"/>
  <c r="D17" i="9"/>
  <c r="D20" i="9"/>
  <c r="D23" i="9"/>
  <c r="D26" i="9"/>
  <c r="D17" i="10"/>
  <c r="D20" i="10"/>
  <c r="D23" i="10"/>
  <c r="D26" i="10"/>
  <c r="D17" i="11"/>
  <c r="D20" i="11"/>
  <c r="D23" i="11"/>
  <c r="D26" i="11"/>
  <c r="D17" i="32"/>
  <c r="D20" i="32"/>
  <c r="D23" i="32"/>
  <c r="D26" i="32"/>
  <c r="D17" i="12"/>
  <c r="D20" i="12"/>
  <c r="D23" i="12"/>
  <c r="D26" i="12"/>
  <c r="D17" i="17"/>
  <c r="D20" i="17"/>
  <c r="D23" i="17"/>
  <c r="D26" i="17"/>
  <c r="D17" i="18"/>
  <c r="D20" i="18"/>
  <c r="D23" i="18"/>
  <c r="D26" i="18"/>
  <c r="D17" i="19"/>
  <c r="D20" i="19"/>
  <c r="D26" i="19"/>
  <c r="D17" i="20"/>
  <c r="D20" i="20"/>
  <c r="D23" i="20"/>
  <c r="D26" i="20"/>
  <c r="D17" i="21"/>
  <c r="D20" i="21"/>
  <c r="D26" i="21"/>
  <c r="D17" i="22"/>
  <c r="D20" i="22"/>
  <c r="D23" i="22"/>
  <c r="D26" i="22"/>
  <c r="D17" i="26"/>
  <c r="D20" i="26"/>
  <c r="D23" i="26"/>
  <c r="D26" i="26"/>
  <c r="D15" i="23"/>
  <c r="D17" i="23"/>
  <c r="D20" i="23"/>
  <c r="D23" i="23"/>
  <c r="D26" i="23"/>
  <c r="D15" i="24"/>
  <c r="D17" i="24"/>
  <c r="D20" i="24"/>
  <c r="D23" i="24"/>
  <c r="D26" i="24"/>
  <c r="D15" i="27"/>
  <c r="D17" i="27"/>
  <c r="D20" i="27"/>
  <c r="D23" i="27"/>
  <c r="D26" i="27"/>
  <c r="D15" i="28"/>
  <c r="D17" i="28"/>
  <c r="D20" i="28"/>
  <c r="D26" i="28"/>
  <c r="D15" i="46"/>
  <c r="D15" i="33"/>
  <c r="D15" i="31"/>
  <c r="D15" i="30"/>
  <c r="D15" i="29"/>
  <c r="D15" i="45"/>
  <c r="D17" i="45"/>
  <c r="D20" i="45"/>
  <c r="D23" i="45"/>
  <c r="D26" i="45"/>
  <c r="D17" i="29"/>
  <c r="D20" i="29"/>
  <c r="D23" i="29"/>
  <c r="D26" i="29"/>
  <c r="D17" i="30"/>
  <c r="D20" i="30"/>
  <c r="D26" i="30"/>
  <c r="D17" i="31"/>
  <c r="D20" i="31"/>
  <c r="D23" i="31"/>
  <c r="D26" i="31"/>
  <c r="D20" i="33"/>
  <c r="D26" i="33"/>
  <c r="D20" i="34"/>
  <c r="D26" i="34"/>
  <c r="D33" i="2"/>
  <c r="D32" i="2"/>
  <c r="D31" i="2"/>
  <c r="D30" i="2"/>
  <c r="D29" i="2"/>
  <c r="D33" i="6"/>
  <c r="D32" i="6"/>
  <c r="D31" i="6"/>
  <c r="D30" i="6"/>
  <c r="D29" i="6"/>
  <c r="D33" i="7"/>
  <c r="D32" i="7"/>
  <c r="D31" i="7"/>
  <c r="D30" i="7"/>
  <c r="D13" i="7" s="1"/>
  <c r="D29" i="7"/>
  <c r="D33" i="9"/>
  <c r="D32" i="9"/>
  <c r="D31" i="9"/>
  <c r="D30" i="9"/>
  <c r="D29" i="9"/>
  <c r="D33" i="10"/>
  <c r="D32" i="10"/>
  <c r="D31" i="10"/>
  <c r="D30" i="10"/>
  <c r="D29" i="10"/>
  <c r="D33" i="11"/>
  <c r="D32" i="11"/>
  <c r="D31" i="11"/>
  <c r="D30" i="11"/>
  <c r="D13" i="11" s="1"/>
  <c r="D29" i="11"/>
  <c r="D33" i="32"/>
  <c r="D32" i="32"/>
  <c r="D31" i="32"/>
  <c r="D30" i="32"/>
  <c r="D13" i="32" s="1"/>
  <c r="D29" i="32"/>
  <c r="D33" i="12"/>
  <c r="D32" i="12"/>
  <c r="D31" i="12"/>
  <c r="D30" i="12"/>
  <c r="D13" i="12" s="1"/>
  <c r="D29" i="12"/>
  <c r="D33" i="17"/>
  <c r="D32" i="17"/>
  <c r="D31" i="17"/>
  <c r="D30" i="17"/>
  <c r="D29" i="17"/>
  <c r="D33" i="18"/>
  <c r="D32" i="18"/>
  <c r="D31" i="18"/>
  <c r="D30" i="18"/>
  <c r="D13" i="18" s="1"/>
  <c r="D29" i="18"/>
  <c r="D33" i="19"/>
  <c r="D32" i="19"/>
  <c r="D31" i="19"/>
  <c r="D30" i="19"/>
  <c r="D13" i="19" s="1"/>
  <c r="D29" i="19"/>
  <c r="D33" i="20"/>
  <c r="D32" i="20"/>
  <c r="D31" i="20"/>
  <c r="D30" i="20"/>
  <c r="D13" i="20" s="1"/>
  <c r="D29" i="20"/>
  <c r="D33" i="21"/>
  <c r="D32" i="21"/>
  <c r="D31" i="21"/>
  <c r="D30" i="21"/>
  <c r="D29" i="21"/>
  <c r="D33" i="22"/>
  <c r="D32" i="22"/>
  <c r="D31" i="22"/>
  <c r="D30" i="22"/>
  <c r="D29" i="22"/>
  <c r="D33" i="26"/>
  <c r="D32" i="26"/>
  <c r="D31" i="26"/>
  <c r="D30" i="26"/>
  <c r="D29" i="26"/>
  <c r="D33" i="23"/>
  <c r="D32" i="23"/>
  <c r="D31" i="23"/>
  <c r="D30" i="23"/>
  <c r="D29" i="23"/>
  <c r="D33" i="24"/>
  <c r="D32" i="24"/>
  <c r="D31" i="24"/>
  <c r="D30" i="24"/>
  <c r="D29" i="24"/>
  <c r="D33" i="27"/>
  <c r="D32" i="27"/>
  <c r="D31" i="27"/>
  <c r="D30" i="27"/>
  <c r="D29" i="27"/>
  <c r="D33" i="28"/>
  <c r="D32" i="28"/>
  <c r="D31" i="28"/>
  <c r="D30" i="28"/>
  <c r="D29" i="28"/>
  <c r="D33" i="45"/>
  <c r="D32" i="45"/>
  <c r="D31" i="45"/>
  <c r="D30" i="45"/>
  <c r="D29" i="45"/>
  <c r="D33" i="29"/>
  <c r="D32" i="29"/>
  <c r="D31" i="29"/>
  <c r="D30" i="29"/>
  <c r="D29" i="29"/>
  <c r="D33" i="30"/>
  <c r="D32" i="30"/>
  <c r="D31" i="30"/>
  <c r="D30" i="30"/>
  <c r="D29" i="30"/>
  <c r="D33" i="31"/>
  <c r="D32" i="31"/>
  <c r="D31" i="31"/>
  <c r="D30" i="31"/>
  <c r="D29" i="31"/>
  <c r="D33" i="33"/>
  <c r="D32" i="33"/>
  <c r="D31" i="33"/>
  <c r="D30" i="33"/>
  <c r="D29" i="33"/>
  <c r="D33" i="34"/>
  <c r="D32" i="34"/>
  <c r="D31" i="34"/>
  <c r="D30" i="34"/>
  <c r="D29" i="34"/>
  <c r="D13" i="6"/>
  <c r="D15" i="47" l="1"/>
  <c r="D13" i="21"/>
  <c r="D13" i="22"/>
  <c r="D13" i="26"/>
  <c r="D13" i="23"/>
  <c r="D13" i="24"/>
  <c r="D13" i="27"/>
  <c r="D13" i="28"/>
  <c r="D13" i="45"/>
  <c r="D13" i="29"/>
  <c r="D13" i="30"/>
  <c r="D13" i="31"/>
  <c r="D13" i="33"/>
  <c r="D13" i="46"/>
  <c r="D20" i="46"/>
  <c r="D26" i="46"/>
  <c r="D29" i="46"/>
  <c r="D30" i="46"/>
  <c r="D31" i="46"/>
  <c r="D32" i="46"/>
  <c r="D33" i="46"/>
  <c r="D28" i="9" l="1"/>
  <c r="D13" i="10"/>
  <c r="D15" i="17"/>
  <c r="D22" i="46"/>
  <c r="D28" i="46"/>
  <c r="D22" i="34"/>
  <c r="D15" i="34"/>
  <c r="F32" i="47" l="1"/>
  <c r="E26" i="47"/>
  <c r="F12" i="47"/>
  <c r="F13" i="47"/>
  <c r="D32" i="47"/>
  <c r="C19" i="32" l="1"/>
  <c r="C25" i="32"/>
  <c r="D24" i="17"/>
  <c r="E15" i="34" l="1"/>
  <c r="E13" i="34"/>
  <c r="C28" i="18"/>
  <c r="D28" i="18" s="1"/>
  <c r="D27" i="18"/>
  <c r="C25" i="18"/>
  <c r="D25" i="18" s="1"/>
  <c r="D24" i="18"/>
  <c r="C22" i="18"/>
  <c r="D22" i="18" s="1"/>
  <c r="D21" i="18"/>
  <c r="C19" i="18"/>
  <c r="D19" i="18" s="1"/>
  <c r="D18" i="18"/>
  <c r="D16" i="18"/>
  <c r="C15" i="18"/>
  <c r="C29" i="18" s="1"/>
  <c r="D14" i="18"/>
  <c r="C13" i="18" l="1"/>
  <c r="D33" i="48"/>
  <c r="D30" i="48"/>
  <c r="C28" i="48"/>
  <c r="D28" i="48" s="1"/>
  <c r="D27" i="48"/>
  <c r="D26" i="48"/>
  <c r="C25" i="48"/>
  <c r="D25" i="48" s="1"/>
  <c r="D24" i="48"/>
  <c r="D23" i="48"/>
  <c r="C22" i="48"/>
  <c r="D22" i="48" s="1"/>
  <c r="D21" i="48"/>
  <c r="D20" i="48"/>
  <c r="D19" i="48"/>
  <c r="C19" i="48"/>
  <c r="D18" i="48"/>
  <c r="D17" i="48"/>
  <c r="D16" i="48"/>
  <c r="C15" i="48"/>
  <c r="C29" i="48" s="1"/>
  <c r="D29" i="48" s="1"/>
  <c r="D14" i="48"/>
  <c r="D11" i="48"/>
  <c r="C12" i="18" l="1"/>
  <c r="D12" i="18" s="1"/>
  <c r="C13" i="48"/>
  <c r="D15" i="48"/>
  <c r="D13" i="48" l="1"/>
  <c r="C12" i="48"/>
  <c r="D12" i="48" l="1"/>
  <c r="C13" i="6" l="1"/>
  <c r="C13" i="7"/>
  <c r="C13" i="11"/>
  <c r="C13" i="12"/>
  <c r="C13" i="22"/>
  <c r="C13" i="26"/>
  <c r="C13" i="23"/>
  <c r="C13" i="24"/>
  <c r="C13" i="45"/>
  <c r="C13" i="29"/>
  <c r="C13" i="31"/>
  <c r="C13" i="33"/>
  <c r="C13" i="34"/>
  <c r="C13" i="46"/>
  <c r="C15" i="2" l="1"/>
  <c r="C15" i="7"/>
  <c r="C15" i="6"/>
  <c r="C15" i="32"/>
  <c r="C29" i="32" s="1"/>
  <c r="C29" i="46"/>
  <c r="C13" i="2" l="1"/>
  <c r="C13" i="32"/>
  <c r="C33" i="47" l="1"/>
  <c r="C32" i="47"/>
  <c r="C31" i="47"/>
  <c r="C30" i="47"/>
  <c r="C27" i="47"/>
  <c r="C26" i="47"/>
  <c r="C24" i="47"/>
  <c r="C23" i="47"/>
  <c r="C21" i="47"/>
  <c r="C18" i="47"/>
  <c r="C17" i="47"/>
  <c r="D16" i="47"/>
  <c r="C16" i="47"/>
  <c r="D14" i="47"/>
  <c r="C14" i="47"/>
  <c r="C11" i="47"/>
  <c r="C12" i="47" s="1"/>
  <c r="C14" i="25" l="1"/>
  <c r="C16" i="25"/>
  <c r="C18" i="25"/>
  <c r="C23" i="25"/>
  <c r="C24" i="25"/>
  <c r="C26" i="25"/>
  <c r="C27" i="25"/>
  <c r="C30" i="25"/>
  <c r="C31" i="25"/>
  <c r="C32" i="25"/>
  <c r="C11" i="25"/>
  <c r="D14" i="46"/>
  <c r="D16" i="46"/>
  <c r="D17" i="46"/>
  <c r="D18" i="46"/>
  <c r="D19" i="46"/>
  <c r="D21" i="46"/>
  <c r="D23" i="46"/>
  <c r="D24" i="46"/>
  <c r="D25" i="46"/>
  <c r="D27" i="46"/>
  <c r="C15" i="46"/>
  <c r="D14" i="34"/>
  <c r="D16" i="34"/>
  <c r="D17" i="34"/>
  <c r="D18" i="34"/>
  <c r="D19" i="34"/>
  <c r="D21" i="34"/>
  <c r="D23" i="34"/>
  <c r="D24" i="34"/>
  <c r="D25" i="34"/>
  <c r="D27" i="34"/>
  <c r="D13" i="34"/>
  <c r="C15" i="34"/>
  <c r="C29" i="34" s="1"/>
  <c r="D14" i="33"/>
  <c r="D16" i="33"/>
  <c r="D17" i="33"/>
  <c r="D18" i="33"/>
  <c r="D19" i="33"/>
  <c r="D21" i="33"/>
  <c r="D23" i="33"/>
  <c r="D24" i="33"/>
  <c r="D25" i="33"/>
  <c r="D27" i="33"/>
  <c r="C15" i="33"/>
  <c r="D14" i="32"/>
  <c r="D16" i="32"/>
  <c r="D18" i="32"/>
  <c r="D19" i="32"/>
  <c r="D21" i="32"/>
  <c r="D24" i="32"/>
  <c r="D25" i="32"/>
  <c r="D27" i="32"/>
  <c r="D14" i="31"/>
  <c r="D16" i="31"/>
  <c r="D18" i="31"/>
  <c r="D21" i="31"/>
  <c r="D24" i="31"/>
  <c r="D27" i="31"/>
  <c r="C15" i="31"/>
  <c r="C29" i="31" s="1"/>
  <c r="D14" i="30"/>
  <c r="D16" i="30"/>
  <c r="D18" i="30"/>
  <c r="D21" i="30"/>
  <c r="D23" i="30"/>
  <c r="D27" i="30"/>
  <c r="C15" i="30"/>
  <c r="D14" i="29"/>
  <c r="D16" i="29"/>
  <c r="D18" i="29"/>
  <c r="D21" i="29"/>
  <c r="D24" i="29"/>
  <c r="D27" i="29"/>
  <c r="C15" i="29"/>
  <c r="C29" i="29" s="1"/>
  <c r="C19" i="29"/>
  <c r="D19" i="29" s="1"/>
  <c r="D14" i="45"/>
  <c r="D16" i="45"/>
  <c r="D18" i="45"/>
  <c r="D21" i="45"/>
  <c r="D24" i="45"/>
  <c r="D27" i="45"/>
  <c r="C15" i="45"/>
  <c r="C29" i="45" s="1"/>
  <c r="C15" i="28"/>
  <c r="D14" i="27"/>
  <c r="D16" i="27"/>
  <c r="D18" i="27"/>
  <c r="D21" i="27"/>
  <c r="D24" i="27"/>
  <c r="D27" i="27"/>
  <c r="C15" i="27"/>
  <c r="C15" i="24"/>
  <c r="C15" i="23"/>
  <c r="D14" i="23"/>
  <c r="D16" i="23"/>
  <c r="D18" i="23"/>
  <c r="D21" i="23"/>
  <c r="D24" i="23"/>
  <c r="D27" i="23"/>
  <c r="C29" i="27" l="1"/>
  <c r="C29" i="30"/>
  <c r="C13" i="30"/>
  <c r="C29" i="33"/>
  <c r="C29" i="23"/>
  <c r="C29" i="24"/>
  <c r="C29" i="28"/>
  <c r="D14" i="26"/>
  <c r="D16" i="26"/>
  <c r="D18" i="26"/>
  <c r="D21" i="26"/>
  <c r="D24" i="26"/>
  <c r="D27" i="26"/>
  <c r="C15" i="26"/>
  <c r="C19" i="26"/>
  <c r="D19" i="26" s="1"/>
  <c r="C15" i="22"/>
  <c r="C29" i="22" s="1"/>
  <c r="C15" i="21"/>
  <c r="D14" i="21"/>
  <c r="D16" i="21"/>
  <c r="D18" i="21"/>
  <c r="D21" i="21"/>
  <c r="D27" i="21"/>
  <c r="C15" i="20"/>
  <c r="D14" i="19"/>
  <c r="D16" i="19"/>
  <c r="D18" i="19"/>
  <c r="D21" i="19"/>
  <c r="D27" i="19"/>
  <c r="C15" i="19"/>
  <c r="D14" i="17"/>
  <c r="D16" i="17"/>
  <c r="D18" i="17"/>
  <c r="D21" i="17"/>
  <c r="D27" i="17"/>
  <c r="C15" i="17"/>
  <c r="D14" i="12"/>
  <c r="D16" i="12"/>
  <c r="D18" i="12"/>
  <c r="D21" i="12"/>
  <c r="D24" i="12"/>
  <c r="D27" i="12"/>
  <c r="C15" i="12"/>
  <c r="C29" i="12" s="1"/>
  <c r="C15" i="11"/>
  <c r="D14" i="11"/>
  <c r="D16" i="11"/>
  <c r="D18" i="11"/>
  <c r="D21" i="11"/>
  <c r="D24" i="11"/>
  <c r="D27" i="11"/>
  <c r="D14" i="10"/>
  <c r="D16" i="10"/>
  <c r="D18" i="10"/>
  <c r="D21" i="10"/>
  <c r="D24" i="10"/>
  <c r="D27" i="10"/>
  <c r="D14" i="9"/>
  <c r="D16" i="9"/>
  <c r="D18" i="9"/>
  <c r="D21" i="9"/>
  <c r="D24" i="9"/>
  <c r="D27" i="9"/>
  <c r="C25" i="9"/>
  <c r="D25" i="9" s="1"/>
  <c r="C28" i="9"/>
  <c r="D14" i="8"/>
  <c r="D16" i="8"/>
  <c r="D18" i="8"/>
  <c r="D21" i="8"/>
  <c r="D24" i="8"/>
  <c r="D27" i="8"/>
  <c r="D31" i="8"/>
  <c r="C13" i="27" l="1"/>
  <c r="C13" i="28"/>
  <c r="C29" i="11"/>
  <c r="C29" i="17"/>
  <c r="C29" i="19"/>
  <c r="C29" i="20"/>
  <c r="C29" i="21"/>
  <c r="C29" i="26"/>
  <c r="C17" i="25"/>
  <c r="C15" i="9"/>
  <c r="C19" i="9"/>
  <c r="D19" i="9" s="1"/>
  <c r="D14" i="7"/>
  <c r="D16" i="7"/>
  <c r="D18" i="7"/>
  <c r="D18" i="47" s="1"/>
  <c r="D21" i="7"/>
  <c r="D24" i="7"/>
  <c r="D27" i="7"/>
  <c r="D14" i="6"/>
  <c r="D16" i="6"/>
  <c r="D18" i="6"/>
  <c r="D21" i="6"/>
  <c r="D24" i="6"/>
  <c r="D27" i="6"/>
  <c r="C29" i="9" l="1"/>
  <c r="C13" i="17"/>
  <c r="C13" i="19"/>
  <c r="C13" i="20"/>
  <c r="C13" i="21"/>
  <c r="D11" i="47"/>
  <c r="D11" i="25"/>
  <c r="C22" i="9"/>
  <c r="D22" i="9" s="1"/>
  <c r="C12" i="46"/>
  <c r="C12" i="34"/>
  <c r="D12" i="34" s="1"/>
  <c r="C12" i="33"/>
  <c r="D12" i="33" s="1"/>
  <c r="C12" i="32"/>
  <c r="D12" i="32" s="1"/>
  <c r="C12" i="31"/>
  <c r="D12" i="31" s="1"/>
  <c r="C12" i="30"/>
  <c r="D12" i="30" s="1"/>
  <c r="C12" i="29"/>
  <c r="D12" i="29" s="1"/>
  <c r="C12" i="45"/>
  <c r="D12" i="45" s="1"/>
  <c r="C12" i="28"/>
  <c r="C12" i="27"/>
  <c r="D12" i="27" s="1"/>
  <c r="C12" i="24"/>
  <c r="C12" i="23"/>
  <c r="D12" i="23" s="1"/>
  <c r="C12" i="26"/>
  <c r="D12" i="26" s="1"/>
  <c r="C12" i="20"/>
  <c r="D12" i="20" s="1"/>
  <c r="C12" i="11"/>
  <c r="D12" i="11" s="1"/>
  <c r="C12" i="12"/>
  <c r="D12" i="12" s="1"/>
  <c r="C12" i="7"/>
  <c r="D12" i="7" s="1"/>
  <c r="C12" i="6"/>
  <c r="D12" i="6" s="1"/>
  <c r="C12" i="2"/>
  <c r="D12" i="2" s="1"/>
  <c r="C12" i="21" l="1"/>
  <c r="D12" i="21" s="1"/>
  <c r="C13" i="9"/>
  <c r="C12" i="17"/>
  <c r="D12" i="17" s="1"/>
  <c r="C12" i="19"/>
  <c r="D12" i="19" s="1"/>
  <c r="E11" i="25"/>
  <c r="D12" i="46"/>
  <c r="D14" i="24"/>
  <c r="D16" i="24"/>
  <c r="D18" i="24"/>
  <c r="D24" i="24"/>
  <c r="D27" i="24"/>
  <c r="C12" i="9" l="1"/>
  <c r="D12" i="9" s="1"/>
  <c r="D14" i="22"/>
  <c r="D16" i="22"/>
  <c r="D18" i="22"/>
  <c r="D24" i="22"/>
  <c r="D27" i="22"/>
  <c r="D14" i="20"/>
  <c r="D16" i="20"/>
  <c r="D18" i="20"/>
  <c r="D27" i="20"/>
  <c r="D14" i="28"/>
  <c r="D16" i="28"/>
  <c r="D18" i="28"/>
  <c r="D23" i="28"/>
  <c r="D24" i="28"/>
  <c r="D27" i="28"/>
  <c r="D24" i="2"/>
  <c r="D27" i="2"/>
  <c r="D31" i="47"/>
  <c r="D23" i="47" l="1"/>
  <c r="D26" i="47"/>
  <c r="D17" i="47"/>
  <c r="D27" i="47"/>
  <c r="D24" i="47"/>
  <c r="E17" i="25"/>
  <c r="D17" i="25"/>
  <c r="D31" i="25"/>
  <c r="D26" i="25"/>
  <c r="E26" i="25"/>
  <c r="D23" i="25"/>
  <c r="E23" i="25"/>
  <c r="D27" i="25"/>
  <c r="E27" i="25"/>
  <c r="D24" i="25"/>
  <c r="E24" i="25"/>
  <c r="D18" i="25"/>
  <c r="D16" i="25"/>
  <c r="D14" i="25"/>
  <c r="C28" i="46"/>
  <c r="C28" i="34"/>
  <c r="D28" i="34" s="1"/>
  <c r="C28" i="33"/>
  <c r="D28" i="33" s="1"/>
  <c r="C28" i="32"/>
  <c r="D28" i="32" s="1"/>
  <c r="C28" i="31"/>
  <c r="D28" i="31" s="1"/>
  <c r="C25" i="31"/>
  <c r="C22" i="31"/>
  <c r="D22" i="31" s="1"/>
  <c r="C19" i="31"/>
  <c r="D19" i="31" s="1"/>
  <c r="C28" i="30"/>
  <c r="D28" i="30" s="1"/>
  <c r="C19" i="30"/>
  <c r="C28" i="29"/>
  <c r="D28" i="29" s="1"/>
  <c r="C25" i="29"/>
  <c r="D25" i="29" s="1"/>
  <c r="C28" i="45"/>
  <c r="D28" i="45" s="1"/>
  <c r="C25" i="45"/>
  <c r="D25" i="45" s="1"/>
  <c r="C19" i="45"/>
  <c r="D19" i="45" s="1"/>
  <c r="C28" i="28"/>
  <c r="D28" i="28" s="1"/>
  <c r="D25" i="28"/>
  <c r="C19" i="28"/>
  <c r="D19" i="28" s="1"/>
  <c r="C28" i="27"/>
  <c r="D28" i="27" s="1"/>
  <c r="C25" i="27"/>
  <c r="D25" i="27" s="1"/>
  <c r="C22" i="27"/>
  <c r="D22" i="27" s="1"/>
  <c r="C19" i="27"/>
  <c r="D19" i="27" s="1"/>
  <c r="C28" i="24"/>
  <c r="D28" i="24" s="1"/>
  <c r="C25" i="24"/>
  <c r="D25" i="24" s="1"/>
  <c r="C19" i="24"/>
  <c r="D19" i="24" s="1"/>
  <c r="C28" i="23"/>
  <c r="D28" i="23" s="1"/>
  <c r="C25" i="23"/>
  <c r="D25" i="23" s="1"/>
  <c r="C19" i="23"/>
  <c r="D19" i="23" s="1"/>
  <c r="C28" i="26"/>
  <c r="D28" i="26" s="1"/>
  <c r="C25" i="26"/>
  <c r="D25" i="26" s="1"/>
  <c r="C28" i="22"/>
  <c r="D28" i="22" s="1"/>
  <c r="C25" i="22"/>
  <c r="D25" i="22" s="1"/>
  <c r="C19" i="22"/>
  <c r="D19" i="22" s="1"/>
  <c r="C28" i="21"/>
  <c r="D28" i="21" s="1"/>
  <c r="C19" i="21"/>
  <c r="D19" i="21" s="1"/>
  <c r="C28" i="20"/>
  <c r="D28" i="20" s="1"/>
  <c r="C25" i="20"/>
  <c r="D25" i="20" s="1"/>
  <c r="C22" i="20"/>
  <c r="D22" i="20" s="1"/>
  <c r="D21" i="20"/>
  <c r="C19" i="20"/>
  <c r="D19" i="20" s="1"/>
  <c r="C28" i="19"/>
  <c r="D28" i="19" s="1"/>
  <c r="C19" i="19"/>
  <c r="D19" i="19" s="1"/>
  <c r="C21" i="25"/>
  <c r="C28" i="17"/>
  <c r="D28" i="17" s="1"/>
  <c r="C25" i="17"/>
  <c r="D25" i="17" s="1"/>
  <c r="C19" i="17"/>
  <c r="D19" i="17" s="1"/>
  <c r="C28" i="12"/>
  <c r="D28" i="12" s="1"/>
  <c r="C25" i="12"/>
  <c r="D25" i="12" s="1"/>
  <c r="C22" i="12"/>
  <c r="D22" i="12" s="1"/>
  <c r="C19" i="12"/>
  <c r="D19" i="12" s="1"/>
  <c r="C28" i="11"/>
  <c r="D28" i="11" s="1"/>
  <c r="C25" i="11"/>
  <c r="D25" i="11" s="1"/>
  <c r="C28" i="10"/>
  <c r="D28" i="10" s="1"/>
  <c r="C25" i="10"/>
  <c r="D25" i="10" s="1"/>
  <c r="C28" i="8"/>
  <c r="D28" i="8" s="1"/>
  <c r="C25" i="8"/>
  <c r="D25" i="8" s="1"/>
  <c r="C28" i="7"/>
  <c r="D28" i="7" s="1"/>
  <c r="C25" i="7"/>
  <c r="D25" i="7" s="1"/>
  <c r="C28" i="6"/>
  <c r="D28" i="6" s="1"/>
  <c r="C25" i="6"/>
  <c r="D25" i="6" s="1"/>
  <c r="C19" i="6"/>
  <c r="D19" i="6" s="1"/>
  <c r="C28" i="2"/>
  <c r="C25" i="2"/>
  <c r="E14" i="25" l="1"/>
  <c r="E14" i="47"/>
  <c r="E16" i="25"/>
  <c r="E16" i="47"/>
  <c r="E18" i="25"/>
  <c r="E18" i="47"/>
  <c r="E31" i="25"/>
  <c r="E31" i="47"/>
  <c r="E32" i="47"/>
  <c r="E32" i="25"/>
  <c r="E23" i="47"/>
  <c r="E17" i="47"/>
  <c r="E27" i="47"/>
  <c r="E24" i="47"/>
  <c r="D19" i="30"/>
  <c r="D25" i="31"/>
  <c r="C25" i="47"/>
  <c r="C28" i="47"/>
  <c r="D28" i="2"/>
  <c r="C28" i="25"/>
  <c r="D25" i="2"/>
  <c r="C25" i="25"/>
  <c r="C22" i="6"/>
  <c r="D22" i="6" s="1"/>
  <c r="D30" i="47"/>
  <c r="C19" i="2"/>
  <c r="C19" i="7"/>
  <c r="D19" i="7" s="1"/>
  <c r="C19" i="8"/>
  <c r="D19" i="8" s="1"/>
  <c r="C20" i="47"/>
  <c r="C19" i="11"/>
  <c r="D19" i="11" s="1"/>
  <c r="C22" i="17"/>
  <c r="D22" i="17" s="1"/>
  <c r="C22" i="19"/>
  <c r="D22" i="19" s="1"/>
  <c r="C22" i="21"/>
  <c r="D22" i="21" s="1"/>
  <c r="C22" i="22"/>
  <c r="D22" i="22" s="1"/>
  <c r="D21" i="22"/>
  <c r="C22" i="26"/>
  <c r="D22" i="26" s="1"/>
  <c r="C22" i="24"/>
  <c r="D22" i="24" s="1"/>
  <c r="D21" i="24"/>
  <c r="C22" i="45"/>
  <c r="D22" i="45" s="1"/>
  <c r="C22" i="29"/>
  <c r="D22" i="29" s="1"/>
  <c r="C22" i="30"/>
  <c r="D22" i="30" s="1"/>
  <c r="C22" i="32"/>
  <c r="D22" i="32" s="1"/>
  <c r="C22" i="34"/>
  <c r="D21" i="2"/>
  <c r="C19" i="10"/>
  <c r="D19" i="10" s="1"/>
  <c r="C22" i="23"/>
  <c r="D22" i="23" s="1"/>
  <c r="C22" i="28"/>
  <c r="D22" i="28" s="1"/>
  <c r="D21" i="28"/>
  <c r="C22" i="33"/>
  <c r="D22" i="33" s="1"/>
  <c r="C22" i="46"/>
  <c r="C22" i="11"/>
  <c r="D22" i="11" s="1"/>
  <c r="C22" i="10"/>
  <c r="D22" i="10" s="1"/>
  <c r="C22" i="7"/>
  <c r="D22" i="7" s="1"/>
  <c r="C22" i="2"/>
  <c r="C19" i="47" l="1"/>
  <c r="D21" i="47"/>
  <c r="D25" i="47"/>
  <c r="D28" i="47"/>
  <c r="C15" i="10"/>
  <c r="D30" i="25"/>
  <c r="D21" i="25"/>
  <c r="E21" i="25"/>
  <c r="D22" i="2"/>
  <c r="C20" i="25"/>
  <c r="C15" i="8"/>
  <c r="D19" i="2"/>
  <c r="D19" i="47" s="1"/>
  <c r="C19" i="25"/>
  <c r="D25" i="25"/>
  <c r="D28" i="25"/>
  <c r="C22" i="8"/>
  <c r="D22" i="8" s="1"/>
  <c r="C29" i="8" l="1"/>
  <c r="C29" i="10"/>
  <c r="C13" i="10" s="1"/>
  <c r="C15" i="25"/>
  <c r="E30" i="25"/>
  <c r="E30" i="47"/>
  <c r="C22" i="47"/>
  <c r="C29" i="47"/>
  <c r="E28" i="47"/>
  <c r="E25" i="47"/>
  <c r="E21" i="47"/>
  <c r="C15" i="47"/>
  <c r="D20" i="25"/>
  <c r="E20" i="47"/>
  <c r="D20" i="47"/>
  <c r="E20" i="25"/>
  <c r="E25" i="25"/>
  <c r="E28" i="25"/>
  <c r="E22" i="47"/>
  <c r="D22" i="47"/>
  <c r="D22" i="25"/>
  <c r="D19" i="25"/>
  <c r="E19" i="25"/>
  <c r="C22" i="25"/>
  <c r="C13" i="8" l="1"/>
  <c r="C29" i="25"/>
  <c r="E19" i="47"/>
  <c r="D29" i="47"/>
  <c r="D29" i="25"/>
  <c r="E22" i="25"/>
  <c r="C12" i="10"/>
  <c r="E15" i="25"/>
  <c r="D15" i="25"/>
  <c r="C12" i="8" l="1"/>
  <c r="D12" i="8" s="1"/>
  <c r="E29" i="47"/>
  <c r="E29" i="25"/>
  <c r="E15" i="47"/>
  <c r="D33" i="47"/>
  <c r="C33" i="25"/>
  <c r="C13" i="47"/>
  <c r="D12" i="10"/>
  <c r="D33" i="25" l="1"/>
  <c r="E33" i="25"/>
  <c r="E33" i="47"/>
  <c r="C12" i="22"/>
  <c r="D12" i="22" s="1"/>
  <c r="C13" i="25"/>
  <c r="C12" i="25" s="1"/>
  <c r="D12" i="47" l="1"/>
  <c r="D13" i="25"/>
  <c r="E13" i="25" l="1"/>
  <c r="E13" i="47"/>
  <c r="E12" i="47" l="1"/>
</calcChain>
</file>

<file path=xl/sharedStrings.xml><?xml version="1.0" encoding="utf-8"?>
<sst xmlns="http://schemas.openxmlformats.org/spreadsheetml/2006/main" count="1662" uniqueCount="66">
  <si>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</si>
  <si>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</si>
  <si>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</si>
  <si>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</si>
  <si>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</si>
  <si>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</si>
  <si>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</si>
  <si>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</si>
  <si>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</si>
  <si>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</si>
  <si>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</si>
  <si>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</si>
  <si>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</si>
  <si>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</si>
  <si>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</si>
  <si>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</si>
  <si>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</si>
  <si>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</si>
  <si>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</si>
  <si>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</si>
  <si>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</si>
  <si>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</si>
  <si>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</si>
  <si>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</si>
  <si>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</si>
  <si>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</si>
  <si>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</si>
  <si>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</si>
  <si>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</si>
  <si>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</si>
  <si>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</si>
  <si>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</si>
  <si>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</si>
  <si>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</si>
  <si>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</si>
  <si>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</si>
  <si>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"Макинская СШ отдела образования района Биржан сал"</t>
  </si>
  <si>
    <t>ГУ "Казгородокская СШ  отдел образования района Биржан сал"</t>
  </si>
  <si>
    <t>ГУ "Донская средняя школа отдела образования района Биржан сал"</t>
  </si>
  <si>
    <t>ГУ "Аманельдинская средняя школа отдела образования района Биржан сал"</t>
  </si>
  <si>
    <t>ГУ "Невская средняя школа отдела образования района Биржан сал"</t>
  </si>
  <si>
    <t>ГУ "Средняя школа им.Шарапи Альжанова отдела образования района Биржан сал"</t>
  </si>
  <si>
    <t>ГУ "Енбекшильдерская средняя школа отдела образования района Биржан сал""</t>
  </si>
  <si>
    <t>ГУ "Буландинская средняя школа отдела образования района Биржан сал"</t>
  </si>
  <si>
    <t>ГУ "Когамская средеяя школа отдела образование района Биржан сал"</t>
  </si>
  <si>
    <t>ГУ "Бирсуатская средняя школа отдела образования района Биржан сал "</t>
  </si>
  <si>
    <t>ГУ "Кенащинская средняя школа отдела образования района Биржан сал"</t>
  </si>
  <si>
    <t>ГУ "Мамайская основная школа отдела образования района Биржан сал"</t>
  </si>
  <si>
    <t>ГУ "Заураловская основная школа отдела образования района Биржан сал"</t>
  </si>
  <si>
    <t>ГУ "Макпальская основная школа отдела образования района Биржан сал"</t>
  </si>
  <si>
    <t>ГУ "Баймурзинская основная школа отдела образования района Биржан сал"</t>
  </si>
  <si>
    <t>ГУ "Советская основная школа отдела образования района Биржан сал"</t>
  </si>
  <si>
    <t>ГУ "Заозерновская основная школа отдела образования района Биржан сал"</t>
  </si>
  <si>
    <t>ГУ "Кызыл-Уюмская основная школа отдела образования района Биржан сал"</t>
  </si>
  <si>
    <t>ГУ "Яблоновская основная школа отдела образования района Биржан сал"</t>
  </si>
  <si>
    <t>ГУ "Алгинская основная школа отдела образования района Биржан сал"</t>
  </si>
  <si>
    <t>ГУ "Краснофлотская основная школа отдела образования района Биржан сал"</t>
  </si>
  <si>
    <t>ГУ "Карловская начальняя школа отдела образования Района Биржан сал"</t>
  </si>
  <si>
    <t>ГУ "Каратальская начальня школа отдела образования района Биржан сал"</t>
  </si>
  <si>
    <t>ГУ "Трудовая  начальная школа отдела образования района Биржан сал"</t>
  </si>
  <si>
    <t>ГУ "Джукейская начальная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</si>
  <si>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</si>
  <si>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</si>
  <si>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</si>
  <si>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</si>
  <si>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по состоянию на "1 "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</si>
</sst>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6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0" fontId="2" fillId="3" borderId="0" xfId="0" applyFont="1" applyFill="1"/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5" fontId="1" fillId="4" borderId="2" xfId="1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4" fontId="1" fillId="5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D32" sqref="D32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35" customWidth="1"/>
    <col min="4" max="4" width="16" style="35" customWidth="1"/>
    <col min="5" max="5" width="14.42578125" style="35" customWidth="1"/>
    <col min="6" max="6" width="16" style="2" customWidth="1"/>
    <col min="7" max="7" width="12" style="2" customWidth="1"/>
    <col min="8" max="16384" width="9.140625" style="2"/>
  </cols>
  <sheetData>
    <row r="1" spans="1:6" x14ac:dyDescent="0.3">
      <c r="A1" s="78" t="s">
        <v>15</v>
      </c>
      <c r="B1" s="78"/>
      <c r="C1" s="78"/>
      <c r="D1" s="78"/>
      <c r="E1" s="78"/>
    </row>
    <row r="2" spans="1:6" x14ac:dyDescent="0.3">
      <c r="A2" s="78" t="s">
        <v>64</v>
      </c>
      <c r="B2" s="78"/>
      <c r="C2" s="78"/>
      <c r="D2" s="78"/>
      <c r="E2" s="78"/>
    </row>
    <row r="3" spans="1:6" x14ac:dyDescent="0.3">
      <c r="A3" s="1"/>
    </row>
    <row r="4" spans="1:6" x14ac:dyDescent="0.3">
      <c r="A4" s="79" t="s">
        <v>29</v>
      </c>
      <c r="B4" s="79"/>
      <c r="C4" s="79"/>
      <c r="D4" s="79"/>
      <c r="E4" s="79"/>
    </row>
    <row r="5" spans="1:6" ht="15.75" customHeight="1" x14ac:dyDescent="0.3">
      <c r="A5" s="80" t="s">
        <v>16</v>
      </c>
      <c r="B5" s="80"/>
      <c r="C5" s="80"/>
      <c r="D5" s="80"/>
      <c r="E5" s="80"/>
    </row>
    <row r="6" spans="1:6" x14ac:dyDescent="0.3">
      <c r="A6" s="4"/>
    </row>
    <row r="7" spans="1:6" x14ac:dyDescent="0.3">
      <c r="A7" s="12" t="s">
        <v>17</v>
      </c>
    </row>
    <row r="8" spans="1:6" x14ac:dyDescent="0.3">
      <c r="A8" s="1"/>
    </row>
    <row r="9" spans="1:6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6" ht="40.5" x14ac:dyDescent="0.3">
      <c r="A10" s="81"/>
      <c r="B10" s="82"/>
      <c r="C10" s="36" t="s">
        <v>19</v>
      </c>
      <c r="D10" s="36" t="s">
        <v>20</v>
      </c>
      <c r="E10" s="47" t="s">
        <v>14</v>
      </c>
    </row>
    <row r="11" spans="1:6" x14ac:dyDescent="0.3">
      <c r="A11" s="5" t="s">
        <v>21</v>
      </c>
      <c r="B11" s="6" t="s">
        <v>10</v>
      </c>
      <c r="C11" s="38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2329</v>
      </c>
      <c r="D11" s="38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2329</v>
      </c>
      <c r="E11" s="38"/>
      <c r="F11" s="2">
        <v>2308</v>
      </c>
    </row>
    <row r="12" spans="1:6" ht="25.5" x14ac:dyDescent="0.3">
      <c r="A12" s="9" t="s">
        <v>24</v>
      </c>
      <c r="B12" s="6" t="s">
        <v>2</v>
      </c>
      <c r="C12" s="45">
        <f>(C13-C32)/C11</f>
        <v>843.55159907685686</v>
      </c>
      <c r="D12" s="45">
        <f t="shared" ref="D12:F12" si="0">(D13-D32)/D11</f>
        <v>616.56242645448674</v>
      </c>
      <c r="E12" s="38">
        <f>'СШ №1'!E12+'СШ №2'!E12+'Макинская СШ'!E12+'Казгородокска СШ '!E12+'Донская СШ'!E12+'Амангельдинская СШ'!E12+'Невская СШ'!E12+'Саулинская СШ'!E12+'Енбекшильдерская СШ'!E12+'Буландинская СШ'!E12+'Когамская СШ'!E12+'Бирсуатская СШ'!E12+'Кенащинская СШ'!E12+'Мамайская ОШ'!E12+'Заураловская ОШ'!E12+'Макпальская ОШ'!E12+'Баймурзинская ОШ'!E12+'Советская ОШ'!E12+'Заозерновская ОШ'!E12+'Кызыл-Уюмская ОШ'!E12+'Яблоновская ОШ'!E12+'Алгинская ОШ'!E12+'Краснофлотская ОШ'!E12+'Кудку агашСШ'!E12+'Каратальская НШ'!E12+'Джукейская НШ'!E12+'Трудовая НШ'!E12</f>
        <v>0</v>
      </c>
      <c r="F12" s="45">
        <f t="shared" si="0"/>
        <v>851.22689525563248</v>
      </c>
    </row>
    <row r="13" spans="1:6" ht="25.5" x14ac:dyDescent="0.3">
      <c r="A13" s="5" t="s">
        <v>11</v>
      </c>
      <c r="B13" s="6" t="s">
        <v>2</v>
      </c>
      <c r="C13" s="75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2370778.6742499997</v>
      </c>
      <c r="D13" s="75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1721422.4912124996</v>
      </c>
      <c r="E13" s="75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0</v>
      </c>
      <c r="F13" s="35">
        <f>C17+C20+C23+C26+C29+C30+C31+C32+C33</f>
        <v>2370778.6742499997</v>
      </c>
    </row>
    <row r="14" spans="1:6" x14ac:dyDescent="0.3">
      <c r="A14" s="7" t="s">
        <v>0</v>
      </c>
      <c r="B14" s="8"/>
      <c r="C14" s="72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72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0</v>
      </c>
      <c r="E14" s="72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0</v>
      </c>
    </row>
    <row r="15" spans="1:6" ht="25.5" x14ac:dyDescent="0.3">
      <c r="A15" s="5" t="s">
        <v>12</v>
      </c>
      <c r="B15" s="6" t="s">
        <v>2</v>
      </c>
      <c r="C15" s="76">
        <f>'СШ №1'!C15+'СШ №2'!C15+'Макинская СШ'!C15+'Казгородокска СШ '!C15+'Донская СШ'!C15+'Амангельдинская СШ'!C15+'Невская 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ОШ'!C15+'Кудку агашСШ'!C15+'Каратальская НШ'!C15+'Джукейская НШ'!C15+'Трудовая НШ'!C15</f>
        <v>1533322</v>
      </c>
      <c r="D15" s="76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1129824.05</v>
      </c>
      <c r="E15" s="49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0</v>
      </c>
    </row>
    <row r="16" spans="1:6" x14ac:dyDescent="0.3">
      <c r="A16" s="55" t="s">
        <v>1</v>
      </c>
      <c r="B16" s="56"/>
      <c r="C16" s="49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49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49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 x14ac:dyDescent="0.3">
      <c r="A17" s="5" t="s">
        <v>13</v>
      </c>
      <c r="B17" s="57" t="s">
        <v>2</v>
      </c>
      <c r="C17" s="49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108041.1</v>
      </c>
      <c r="D17" s="49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81030.824999999997</v>
      </c>
      <c r="E17" s="49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0</v>
      </c>
    </row>
    <row r="18" spans="1:6" x14ac:dyDescent="0.3">
      <c r="A18" s="9" t="s">
        <v>4</v>
      </c>
      <c r="B18" s="10" t="s">
        <v>3</v>
      </c>
      <c r="C18" s="51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69.25</v>
      </c>
      <c r="D18" s="51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69.25</v>
      </c>
      <c r="E18" s="51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0</v>
      </c>
    </row>
    <row r="19" spans="1:6" ht="21.95" customHeight="1" x14ac:dyDescent="0.3">
      <c r="A19" s="9" t="s">
        <v>26</v>
      </c>
      <c r="B19" s="6" t="s">
        <v>27</v>
      </c>
      <c r="C19" s="38">
        <f>('СШ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ОШ'!C19+'Заураловская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ОШ'!C19+'Кудку агашСШ'!C19+'Каратальская НШ'!C19+'Джукейская НШ'!C19+'Трудовая НШ'!C19)/28</f>
        <v>112528.82094757094</v>
      </c>
      <c r="D19" s="38">
        <f>('СШ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ОШ'!D19+'Заураловская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ОШ'!D19+'Кудку агашСШ'!D19+'Каратальская НШ'!D19+'Джукейская НШ'!D19+'Трудовая НШ'!D19)/28</f>
        <v>112528.82094757094</v>
      </c>
      <c r="E19" s="38">
        <f>('СШ №1'!E19+'СШ №2'!E19+'Макинская СШ'!E19+'Казгородокска СШ '!E19+'Донская СШ'!E19+'Амангельдинская СШ'!E19+'Невская СШ'!E19+'Саулинская СШ'!E19+'Енбекшильдерская СШ'!E19+'Буландинская СШ'!E19+'Когамская СШ'!E19+'Бирсуатская СШ'!E19+'Кенащинская СШ'!E19+'Мамайская ОШ'!E19+'Заураловская ОШ'!E19+'Макпальская ОШ'!E19+'Баймурзинская ОШ'!E19+'Советская ОШ'!E19+'Заозерновская ОШ'!E19+'Кызыл-Уюмская ОШ'!E19+'Яблоновская ОШ'!E19+'Алгинская ОШ'!E19+'Краснофлотская ОШ'!E19+'Кудку агашСШ'!E19+'Каратальская НШ'!E19+'Джукейская НШ'!E19+'Трудовая НШ'!E19)/28</f>
        <v>0</v>
      </c>
    </row>
    <row r="20" spans="1:6" ht="25.5" x14ac:dyDescent="0.3">
      <c r="A20" s="5" t="s">
        <v>22</v>
      </c>
      <c r="B20" s="57" t="s">
        <v>2</v>
      </c>
      <c r="C20" s="49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1014670.8999999998</v>
      </c>
      <c r="D20" s="49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761003.17500000016</v>
      </c>
      <c r="E20" s="49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0</v>
      </c>
    </row>
    <row r="21" spans="1:6" x14ac:dyDescent="0.3">
      <c r="A21" s="9" t="s">
        <v>4</v>
      </c>
      <c r="B21" s="10" t="s">
        <v>3</v>
      </c>
      <c r="C21" s="38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562.99000000000012</v>
      </c>
      <c r="D21" s="38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562.99000000000012</v>
      </c>
      <c r="E21" s="38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0</v>
      </c>
    </row>
    <row r="22" spans="1:6" ht="21.95" customHeight="1" x14ac:dyDescent="0.3">
      <c r="A22" s="9" t="s">
        <v>26</v>
      </c>
      <c r="B22" s="6" t="s">
        <v>27</v>
      </c>
      <c r="C22" s="38">
        <f>('СШ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ОШ'!C22+'Заураловская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ОШ'!C22+'Кудку агашСШ'!C22+'Каратальская НШ'!C22+'Джукейская НШ'!C22+'Трудовая НШ'!C22)/28</f>
        <v>143446.91782469899</v>
      </c>
      <c r="D22" s="38">
        <f>('СШ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ОШ'!D22+'Заураловская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ОШ'!D22+'Кудку агашСШ'!D22+'Каратальская НШ'!D22+'Джукейская НШ'!D22+'Трудовая НШ'!D22)/28</f>
        <v>148310.04964082601</v>
      </c>
      <c r="E22" s="38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ОШ'!E22+'Заураловская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ОШ'!E22+'Кудку агашСШ'!E22+'Каратальская НШ'!E22+'Джукейская НШ'!E22+'Трудовая НШ'!E22)/28</f>
        <v>0</v>
      </c>
    </row>
    <row r="23" spans="1:6" ht="57" x14ac:dyDescent="0.3">
      <c r="A23" s="11" t="s">
        <v>61</v>
      </c>
      <c r="B23" s="6" t="s">
        <v>2</v>
      </c>
      <c r="C23" s="49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52150.299999999996</v>
      </c>
      <c r="D23" s="49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39112.724999999999</v>
      </c>
      <c r="E23" s="49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0</v>
      </c>
    </row>
    <row r="24" spans="1:6" x14ac:dyDescent="0.3">
      <c r="A24" s="9" t="s">
        <v>4</v>
      </c>
      <c r="B24" s="10" t="s">
        <v>3</v>
      </c>
      <c r="C24" s="51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45.5</v>
      </c>
      <c r="D24" s="51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45.5</v>
      </c>
      <c r="E24" s="51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0</v>
      </c>
    </row>
    <row r="25" spans="1:6" ht="21.95" customHeight="1" x14ac:dyDescent="0.3">
      <c r="A25" s="9" t="s">
        <v>26</v>
      </c>
      <c r="B25" s="6" t="s">
        <v>27</v>
      </c>
      <c r="C25" s="18">
        <f>('СШ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ОШ'!C25+'Заураловская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ОШ'!C25+'Кудку агашСШ'!C25+'Каратальская НШ'!C25+'Джукейская НШ'!C25+'Трудовая НШ'!C25)/28</f>
        <v>69534.28571428571</v>
      </c>
      <c r="D25" s="38">
        <f>('СШ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ОШ'!D25+'Заураловская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ОШ'!D25+'Кудку агашСШ'!D25+'Каратальская НШ'!D25+'Джукейская НШ'!D25+'Трудовая НШ'!D25)/28</f>
        <v>69534.28571428571</v>
      </c>
      <c r="E25" s="38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ОШ'!E25+'Заураловская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ОШ'!E25+'Кудку агашСШ'!E25+'Каратальская НШ'!E25+'Джукейская НШ'!E25+'Трудовая НШ'!E25)/28</f>
        <v>0</v>
      </c>
    </row>
    <row r="26" spans="1:6" ht="25.5" x14ac:dyDescent="0.3">
      <c r="A26" s="5" t="s">
        <v>23</v>
      </c>
      <c r="B26" s="57" t="s">
        <v>2</v>
      </c>
      <c r="C26" s="49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358459.69999999995</v>
      </c>
      <c r="D26" s="49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268844.77499999997</v>
      </c>
      <c r="E26" s="49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0</v>
      </c>
      <c r="F26" s="49"/>
    </row>
    <row r="27" spans="1:6" x14ac:dyDescent="0.3">
      <c r="A27" s="9" t="s">
        <v>4</v>
      </c>
      <c r="B27" s="10" t="s">
        <v>3</v>
      </c>
      <c r="C27" s="51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450.75</v>
      </c>
      <c r="D27" s="51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450.75</v>
      </c>
      <c r="E27" s="51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0</v>
      </c>
    </row>
    <row r="28" spans="1:6" ht="21.95" customHeight="1" x14ac:dyDescent="0.3">
      <c r="A28" s="9" t="s">
        <v>26</v>
      </c>
      <c r="B28" s="6" t="s">
        <v>27</v>
      </c>
      <c r="C28" s="38">
        <f>('СШ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ОШ'!C28+'Заураловская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ОШ'!C28+'Кудку агашСШ'!C28+'Каратальская НШ'!C28+'Джукейская НШ'!C28+'Трудовая НШ'!C28)/28</f>
        <v>63383.411505181568</v>
      </c>
      <c r="D28" s="38">
        <f>('СШ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ОШ'!D28+'Заураловская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ОШ'!D28+'Кудку агашСШ'!D28+'Каратальская НШ'!D28+'Джукейская НШ'!D28+'Трудовая НШ'!D28)/28</f>
        <v>64519.162993276805</v>
      </c>
      <c r="E28" s="38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ОШ'!E28+'Заураловская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ОШ'!E28+'Кудку агашСШ'!E28+'Каратальская НШ'!E28+'Джукейская НШ'!E28+'Трудовая НШ'!E28)/28</f>
        <v>0</v>
      </c>
    </row>
    <row r="29" spans="1:6" ht="25.5" x14ac:dyDescent="0.3">
      <c r="A29" s="5" t="s">
        <v>5</v>
      </c>
      <c r="B29" s="6" t="s">
        <v>2</v>
      </c>
      <c r="C29" s="50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155537.37424999999</v>
      </c>
      <c r="D29" s="50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116653.03068749998</v>
      </c>
      <c r="E29" s="38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0</v>
      </c>
      <c r="F29" s="22"/>
    </row>
    <row r="30" spans="1:6" ht="36.75" x14ac:dyDescent="0.3">
      <c r="A30" s="11" t="s">
        <v>6</v>
      </c>
      <c r="B30" s="6" t="s">
        <v>2</v>
      </c>
      <c r="C30" s="50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ОШ'!C30+'Заураловская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ОШ'!C30+'Кудку агашСШ'!C30+'Каратальская НШ'!C30+'Джукейская НШ'!C30+'Трудовая НШ'!C30</f>
        <v>121978</v>
      </c>
      <c r="D30" s="50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91483.5</v>
      </c>
      <c r="E30" s="38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0</v>
      </c>
    </row>
    <row r="31" spans="1:6" ht="25.5" x14ac:dyDescent="0.3">
      <c r="A31" s="11" t="s">
        <v>7</v>
      </c>
      <c r="B31" s="6" t="s">
        <v>2</v>
      </c>
      <c r="C31" s="50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28337</v>
      </c>
      <c r="D31" s="50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28337</v>
      </c>
      <c r="E31" s="38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0</v>
      </c>
    </row>
    <row r="32" spans="1:6" ht="36.75" x14ac:dyDescent="0.3">
      <c r="A32" s="11" t="s">
        <v>8</v>
      </c>
      <c r="B32" s="6" t="s">
        <v>2</v>
      </c>
      <c r="C32" s="50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406147</v>
      </c>
      <c r="D32" s="50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285448.59999999998</v>
      </c>
      <c r="E32" s="38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0</v>
      </c>
      <c r="F32" s="17">
        <f>C32</f>
        <v>406147</v>
      </c>
    </row>
    <row r="33" spans="1:5" ht="54" customHeight="1" x14ac:dyDescent="0.3">
      <c r="A33" s="11" t="s">
        <v>9</v>
      </c>
      <c r="B33" s="6" t="s">
        <v>2</v>
      </c>
      <c r="C33" s="50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125457.3</v>
      </c>
      <c r="D33" s="50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94092.975000000006</v>
      </c>
      <c r="E33" s="38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8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57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49">
        <v>76</v>
      </c>
      <c r="D11" s="52">
        <v>76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1018.6745585526315</v>
      </c>
      <c r="D12" s="18">
        <f t="shared" ref="D12:D31" si="0">C12</f>
        <v>1018.6745585526315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78127.266449999996</v>
      </c>
      <c r="D13" s="50">
        <f>D15+D29+D30+D33+D31+D32</f>
        <v>58772.449837500004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62152.9</v>
      </c>
      <c r="D15" s="50">
        <f>D17+D20+D23+D26</f>
        <v>46614.675000000003</v>
      </c>
      <c r="E15" s="61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0">
        <v>4638.3999999999996</v>
      </c>
      <c r="D17" s="50">
        <f>(C17/4)*3</f>
        <v>3478.7999999999997</v>
      </c>
      <c r="E17" s="50"/>
    </row>
    <row r="18" spans="1:5" s="22" customFormat="1" x14ac:dyDescent="0.3">
      <c r="A18" s="26" t="s">
        <v>4</v>
      </c>
      <c r="B18" s="27" t="s">
        <v>3</v>
      </c>
      <c r="C18" s="44">
        <v>3</v>
      </c>
      <c r="D18" s="18">
        <f t="shared" si="0"/>
        <v>3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>
        <f>C17/12/C18*1000</f>
        <v>128844.44444444444</v>
      </c>
      <c r="D19" s="18">
        <f t="shared" si="0"/>
        <v>128844.44444444444</v>
      </c>
      <c r="E19" s="18"/>
    </row>
    <row r="20" spans="1:5" s="22" customFormat="1" ht="25.5" x14ac:dyDescent="0.3">
      <c r="A20" s="19" t="s">
        <v>31</v>
      </c>
      <c r="B20" s="59" t="s">
        <v>2</v>
      </c>
      <c r="C20" s="60">
        <v>40886.9</v>
      </c>
      <c r="D20" s="50">
        <f>(C20/4)*3</f>
        <v>30665.175000000003</v>
      </c>
      <c r="E20" s="50"/>
    </row>
    <row r="21" spans="1:5" s="22" customFormat="1" x14ac:dyDescent="0.3">
      <c r="A21" s="26" t="s">
        <v>4</v>
      </c>
      <c r="B21" s="27" t="s">
        <v>3</v>
      </c>
      <c r="C21" s="44">
        <v>21.33</v>
      </c>
      <c r="D21" s="18">
        <f t="shared" si="0"/>
        <v>21.33</v>
      </c>
      <c r="E21" s="18"/>
    </row>
    <row r="22" spans="1:5" ht="21.95" customHeight="1" x14ac:dyDescent="0.3">
      <c r="A22" s="9" t="s">
        <v>26</v>
      </c>
      <c r="B22" s="6" t="s">
        <v>27</v>
      </c>
      <c r="C22" s="43">
        <f>C20/12/C21*1000</f>
        <v>159739.4124081888</v>
      </c>
      <c r="D22" s="18">
        <f t="shared" si="0"/>
        <v>159739.4124081888</v>
      </c>
      <c r="E22" s="18"/>
    </row>
    <row r="23" spans="1:5" ht="39" x14ac:dyDescent="0.3">
      <c r="A23" s="11" t="s">
        <v>61</v>
      </c>
      <c r="B23" s="57" t="s">
        <v>2</v>
      </c>
      <c r="C23" s="60">
        <v>2767.6</v>
      </c>
      <c r="D23" s="50">
        <f>(C23/4)*3</f>
        <v>2075.6999999999998</v>
      </c>
      <c r="E23" s="50"/>
    </row>
    <row r="24" spans="1:5" x14ac:dyDescent="0.3">
      <c r="A24" s="9" t="s">
        <v>4</v>
      </c>
      <c r="B24" s="10" t="s">
        <v>3</v>
      </c>
      <c r="C24" s="44">
        <v>2.5</v>
      </c>
      <c r="D24" s="18">
        <f t="shared" si="0"/>
        <v>2.5</v>
      </c>
      <c r="E24" s="18"/>
    </row>
    <row r="25" spans="1:5" ht="21.95" customHeight="1" x14ac:dyDescent="0.3">
      <c r="A25" s="9" t="s">
        <v>26</v>
      </c>
      <c r="B25" s="6" t="s">
        <v>27</v>
      </c>
      <c r="C25" s="43">
        <f>C23/12/C24*1000</f>
        <v>92253.333333333328</v>
      </c>
      <c r="D25" s="18">
        <f t="shared" si="0"/>
        <v>92253.333333333328</v>
      </c>
      <c r="E25" s="18"/>
    </row>
    <row r="26" spans="1:5" ht="25.5" x14ac:dyDescent="0.3">
      <c r="A26" s="5" t="s">
        <v>23</v>
      </c>
      <c r="B26" s="57" t="s">
        <v>2</v>
      </c>
      <c r="C26" s="60">
        <v>13860</v>
      </c>
      <c r="D26" s="50">
        <f>(C26/4)*3</f>
        <v>10395</v>
      </c>
      <c r="E26" s="50"/>
    </row>
    <row r="27" spans="1:5" x14ac:dyDescent="0.3">
      <c r="A27" s="9" t="s">
        <v>4</v>
      </c>
      <c r="B27" s="10" t="s">
        <v>3</v>
      </c>
      <c r="C27" s="44">
        <v>18</v>
      </c>
      <c r="D27" s="18">
        <f t="shared" si="0"/>
        <v>18</v>
      </c>
      <c r="E27" s="18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64166.666666666672</v>
      </c>
      <c r="D28" s="18">
        <f t="shared" si="0"/>
        <v>64166.666666666672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6246.3664500000004</v>
      </c>
      <c r="D29" s="50">
        <f>(C29/4)*3</f>
        <v>4684.7748375000001</v>
      </c>
      <c r="E29" s="50"/>
    </row>
    <row r="30" spans="1:5" ht="36.75" x14ac:dyDescent="0.3">
      <c r="A30" s="11" t="s">
        <v>6</v>
      </c>
      <c r="B30" s="6" t="s">
        <v>2</v>
      </c>
      <c r="C30" s="50">
        <v>5325</v>
      </c>
      <c r="D30" s="50">
        <f>(C30/4)*3</f>
        <v>3993.75</v>
      </c>
      <c r="E30" s="50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5" ht="36.75" x14ac:dyDescent="0.3">
      <c r="A32" s="11" t="s">
        <v>8</v>
      </c>
      <c r="B32" s="6" t="s">
        <v>2</v>
      </c>
      <c r="C32" s="50">
        <v>708</v>
      </c>
      <c r="D32" s="50">
        <f>C32</f>
        <v>708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3695</v>
      </c>
      <c r="D33" s="50">
        <f>(C33/4)*3</f>
        <v>2771.25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topLeftCell="A10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ht="44.25" customHeight="1" x14ac:dyDescent="0.3">
      <c r="A4" s="84" t="s">
        <v>41</v>
      </c>
      <c r="B4" s="84"/>
      <c r="C4" s="84"/>
      <c r="D4" s="84"/>
      <c r="E4" s="84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62</v>
      </c>
      <c r="D11" s="52">
        <v>62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1290.1046395161291</v>
      </c>
      <c r="D12" s="34">
        <f t="shared" ref="D12:D31" si="0">C12</f>
        <v>1290.1046395161291</v>
      </c>
      <c r="E12" s="34"/>
      <c r="F12" s="2" t="s">
        <v>33</v>
      </c>
    </row>
    <row r="13" spans="1:7" ht="25.5" x14ac:dyDescent="0.3">
      <c r="A13" s="5" t="s">
        <v>11</v>
      </c>
      <c r="B13" s="6" t="s">
        <v>2</v>
      </c>
      <c r="C13" s="50">
        <f>C15+C29+C30+C33+C31+C32</f>
        <v>85567.487649999995</v>
      </c>
      <c r="D13" s="50">
        <f>D15+D29+D30+D33+D31+D32</f>
        <v>65570.865737499989</v>
      </c>
      <c r="E13" s="61"/>
    </row>
    <row r="14" spans="1:7" x14ac:dyDescent="0.3">
      <c r="A14" s="7" t="s">
        <v>0</v>
      </c>
      <c r="B14" s="8"/>
      <c r="C14" s="18">
        <v>0</v>
      </c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65315.299999999996</v>
      </c>
      <c r="D15" s="50">
        <f>D17+D20+D23+D26</f>
        <v>48986.474999999991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34"/>
    </row>
    <row r="17" spans="1:5" s="22" customFormat="1" ht="25.5" x14ac:dyDescent="0.3">
      <c r="A17" s="19" t="s">
        <v>30</v>
      </c>
      <c r="B17" s="59" t="s">
        <v>2</v>
      </c>
      <c r="C17" s="61">
        <v>3077.6</v>
      </c>
      <c r="D17" s="50">
        <f>(C17/4)*3</f>
        <v>2308.1999999999998</v>
      </c>
      <c r="E17" s="61"/>
    </row>
    <row r="18" spans="1:5" s="22" customFormat="1" x14ac:dyDescent="0.3">
      <c r="A18" s="26" t="s">
        <v>4</v>
      </c>
      <c r="B18" s="27" t="s">
        <v>3</v>
      </c>
      <c r="C18" s="41">
        <v>2</v>
      </c>
      <c r="D18" s="34">
        <f t="shared" si="0"/>
        <v>2</v>
      </c>
      <c r="E18" s="34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128433.33333333331</v>
      </c>
      <c r="D19" s="34">
        <f t="shared" si="0"/>
        <v>128433.33333333331</v>
      </c>
      <c r="E19" s="34"/>
    </row>
    <row r="20" spans="1:5" s="22" customFormat="1" ht="25.5" x14ac:dyDescent="0.3">
      <c r="A20" s="19" t="s">
        <v>31</v>
      </c>
      <c r="B20" s="59" t="s">
        <v>2</v>
      </c>
      <c r="C20" s="61">
        <v>44707.1</v>
      </c>
      <c r="D20" s="50">
        <f>(C20/4)*3</f>
        <v>33530.324999999997</v>
      </c>
      <c r="E20" s="61"/>
    </row>
    <row r="21" spans="1:5" s="22" customFormat="1" x14ac:dyDescent="0.3">
      <c r="A21" s="26" t="s">
        <v>4</v>
      </c>
      <c r="B21" s="27" t="s">
        <v>3</v>
      </c>
      <c r="C21" s="41">
        <v>21.17</v>
      </c>
      <c r="D21" s="34">
        <f t="shared" si="0"/>
        <v>21.17</v>
      </c>
      <c r="E21" s="34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175984.49063139662</v>
      </c>
      <c r="D22" s="34">
        <f t="shared" si="0"/>
        <v>175984.49063139662</v>
      </c>
      <c r="E22" s="34"/>
    </row>
    <row r="23" spans="1:5" ht="39" x14ac:dyDescent="0.3">
      <c r="A23" s="11" t="s">
        <v>61</v>
      </c>
      <c r="B23" s="57" t="s">
        <v>2</v>
      </c>
      <c r="C23" s="61">
        <v>3061.6</v>
      </c>
      <c r="D23" s="50">
        <f>(C23/4)*3</f>
        <v>2296.1999999999998</v>
      </c>
      <c r="E23" s="61"/>
    </row>
    <row r="24" spans="1:5" x14ac:dyDescent="0.3">
      <c r="A24" s="9" t="s">
        <v>4</v>
      </c>
      <c r="B24" s="10" t="s">
        <v>3</v>
      </c>
      <c r="C24" s="41">
        <v>2.5</v>
      </c>
      <c r="D24" s="34">
        <f t="shared" si="0"/>
        <v>2.5</v>
      </c>
      <c r="E24" s="34"/>
    </row>
    <row r="25" spans="1:5" ht="21.95" customHeight="1" x14ac:dyDescent="0.3">
      <c r="A25" s="9" t="s">
        <v>26</v>
      </c>
      <c r="B25" s="6" t="s">
        <v>27</v>
      </c>
      <c r="C25" s="34">
        <f>C23/C24/12*1000</f>
        <v>102053.33333333333</v>
      </c>
      <c r="D25" s="34">
        <f t="shared" si="0"/>
        <v>102053.33333333333</v>
      </c>
      <c r="E25" s="34"/>
    </row>
    <row r="26" spans="1:5" ht="25.5" x14ac:dyDescent="0.3">
      <c r="A26" s="5" t="s">
        <v>23</v>
      </c>
      <c r="B26" s="57" t="s">
        <v>2</v>
      </c>
      <c r="C26" s="61">
        <v>14469</v>
      </c>
      <c r="D26" s="50">
        <f>(C26/4)*3</f>
        <v>10851.75</v>
      </c>
      <c r="E26" s="61"/>
    </row>
    <row r="27" spans="1:5" x14ac:dyDescent="0.3">
      <c r="A27" s="9" t="s">
        <v>4</v>
      </c>
      <c r="B27" s="10" t="s">
        <v>3</v>
      </c>
      <c r="C27" s="41">
        <v>18.75</v>
      </c>
      <c r="D27" s="34">
        <f t="shared" si="0"/>
        <v>18.75</v>
      </c>
      <c r="E27" s="34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64306.666666666672</v>
      </c>
      <c r="D28" s="34">
        <f t="shared" si="0"/>
        <v>64306.666666666672</v>
      </c>
      <c r="E28" s="34"/>
    </row>
    <row r="29" spans="1:5" ht="25.5" x14ac:dyDescent="0.3">
      <c r="A29" s="5" t="s">
        <v>5</v>
      </c>
      <c r="B29" s="6" t="s">
        <v>2</v>
      </c>
      <c r="C29" s="50">
        <f>C15*10.05%</f>
        <v>6564.1876499999998</v>
      </c>
      <c r="D29" s="50">
        <f>(C29/4)*3</f>
        <v>4923.1407374999999</v>
      </c>
      <c r="E29" s="50"/>
    </row>
    <row r="30" spans="1:5" ht="36.75" x14ac:dyDescent="0.3">
      <c r="A30" s="11" t="s">
        <v>6</v>
      </c>
      <c r="B30" s="6" t="s">
        <v>2</v>
      </c>
      <c r="C30" s="18">
        <v>4619</v>
      </c>
      <c r="D30" s="50">
        <f>(C30/4)*3</f>
        <v>3464.25</v>
      </c>
      <c r="E30" s="34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34"/>
    </row>
    <row r="32" spans="1:5" ht="36.75" x14ac:dyDescent="0.3">
      <c r="A32" s="11" t="s">
        <v>8</v>
      </c>
      <c r="B32" s="6" t="s">
        <v>2</v>
      </c>
      <c r="C32" s="50">
        <v>5581</v>
      </c>
      <c r="D32" s="50">
        <f>C32</f>
        <v>5581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3488</v>
      </c>
      <c r="D33" s="50">
        <f>(C33/4)*3</f>
        <v>2616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0" workbookViewId="0">
      <selection activeCell="D13" sqref="D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ht="42" customHeight="1" x14ac:dyDescent="0.3">
      <c r="A4" s="84" t="s">
        <v>42</v>
      </c>
      <c r="B4" s="84"/>
      <c r="C4" s="84"/>
      <c r="D4" s="84"/>
      <c r="E4" s="84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126</v>
      </c>
      <c r="D11" s="52">
        <v>126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828.35011825396828</v>
      </c>
      <c r="D12" s="34">
        <f t="shared" ref="D12:D28" si="0">C12</f>
        <v>828.35011825396828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114071.1149</v>
      </c>
      <c r="D13" s="50">
        <f>D15+D29+D30+D33+D31+D32</f>
        <v>67810.636174999992</v>
      </c>
      <c r="E13" s="61"/>
    </row>
    <row r="14" spans="1:7" x14ac:dyDescent="0.3">
      <c r="A14" s="7" t="s">
        <v>0</v>
      </c>
      <c r="B14" s="8"/>
      <c r="C14" s="18">
        <v>0</v>
      </c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80669.8</v>
      </c>
      <c r="D15" s="61">
        <f>C15/2</f>
        <v>40334.9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34"/>
    </row>
    <row r="17" spans="1:5" s="22" customFormat="1" ht="25.5" x14ac:dyDescent="0.3">
      <c r="A17" s="19" t="s">
        <v>30</v>
      </c>
      <c r="B17" s="59" t="s">
        <v>2</v>
      </c>
      <c r="C17" s="61">
        <v>6019.8</v>
      </c>
      <c r="D17" s="50">
        <f>(C17/4)*3</f>
        <v>4514.8500000000004</v>
      </c>
      <c r="E17" s="61"/>
    </row>
    <row r="18" spans="1:5" s="22" customFormat="1" x14ac:dyDescent="0.3">
      <c r="A18" s="26" t="s">
        <v>4</v>
      </c>
      <c r="B18" s="27" t="s">
        <v>3</v>
      </c>
      <c r="C18" s="41">
        <v>4</v>
      </c>
      <c r="D18" s="34">
        <f t="shared" si="0"/>
        <v>4</v>
      </c>
      <c r="E18" s="34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125612.50000000001</v>
      </c>
      <c r="D19" s="34">
        <f t="shared" si="0"/>
        <v>125612.50000000001</v>
      </c>
      <c r="E19" s="34"/>
    </row>
    <row r="20" spans="1:5" s="22" customFormat="1" ht="25.5" x14ac:dyDescent="0.3">
      <c r="A20" s="19" t="s">
        <v>31</v>
      </c>
      <c r="B20" s="59" t="s">
        <v>2</v>
      </c>
      <c r="C20" s="61">
        <v>52930</v>
      </c>
      <c r="D20" s="50">
        <f>(C20/4)*3</f>
        <v>39697.5</v>
      </c>
      <c r="E20" s="61"/>
    </row>
    <row r="21" spans="1:5" s="22" customFormat="1" x14ac:dyDescent="0.3">
      <c r="A21" s="26" t="s">
        <v>4</v>
      </c>
      <c r="B21" s="27" t="s">
        <v>3</v>
      </c>
      <c r="C21" s="41">
        <v>29.72</v>
      </c>
      <c r="D21" s="34">
        <f t="shared" si="0"/>
        <v>29.72</v>
      </c>
      <c r="E21" s="34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148412.96545536112</v>
      </c>
      <c r="D22" s="34">
        <f t="shared" si="0"/>
        <v>148412.96545536112</v>
      </c>
      <c r="E22" s="34"/>
    </row>
    <row r="23" spans="1:5" ht="39" x14ac:dyDescent="0.3">
      <c r="A23" s="11" t="s">
        <v>61</v>
      </c>
      <c r="B23" s="57" t="s">
        <v>2</v>
      </c>
      <c r="C23" s="61">
        <v>1151</v>
      </c>
      <c r="D23" s="50">
        <f>(C23/4)*3</f>
        <v>863.25</v>
      </c>
      <c r="E23" s="61"/>
    </row>
    <row r="24" spans="1:5" x14ac:dyDescent="0.3">
      <c r="A24" s="9" t="s">
        <v>4</v>
      </c>
      <c r="B24" s="10" t="s">
        <v>3</v>
      </c>
      <c r="C24" s="41">
        <v>1</v>
      </c>
      <c r="D24" s="34">
        <f t="shared" si="0"/>
        <v>1</v>
      </c>
      <c r="E24" s="34"/>
    </row>
    <row r="25" spans="1:5" ht="21.95" customHeight="1" x14ac:dyDescent="0.3">
      <c r="A25" s="9" t="s">
        <v>26</v>
      </c>
      <c r="B25" s="6" t="s">
        <v>27</v>
      </c>
      <c r="C25" s="34">
        <f>C23/C24/12*1000</f>
        <v>95916.666666666672</v>
      </c>
      <c r="D25" s="34">
        <f t="shared" si="0"/>
        <v>95916.666666666672</v>
      </c>
      <c r="E25" s="34"/>
    </row>
    <row r="26" spans="1:5" ht="25.5" x14ac:dyDescent="0.3">
      <c r="A26" s="5" t="s">
        <v>23</v>
      </c>
      <c r="B26" s="57" t="s">
        <v>2</v>
      </c>
      <c r="C26" s="61">
        <v>20569</v>
      </c>
      <c r="D26" s="50">
        <f>(C26/4)*3</f>
        <v>15426.75</v>
      </c>
      <c r="E26" s="61"/>
    </row>
    <row r="27" spans="1:5" x14ac:dyDescent="0.3">
      <c r="A27" s="9" t="s">
        <v>4</v>
      </c>
      <c r="B27" s="10" t="s">
        <v>3</v>
      </c>
      <c r="C27" s="41">
        <v>22</v>
      </c>
      <c r="D27" s="34">
        <f t="shared" si="0"/>
        <v>22</v>
      </c>
      <c r="E27" s="34"/>
    </row>
    <row r="28" spans="1:5" ht="21.95" customHeight="1" x14ac:dyDescent="0.3">
      <c r="A28" s="9" t="s">
        <v>26</v>
      </c>
      <c r="B28" s="6" t="s">
        <v>27</v>
      </c>
      <c r="C28" s="34">
        <f>C26/12/C27*1000</f>
        <v>77912.878787878784</v>
      </c>
      <c r="D28" s="34">
        <f t="shared" si="0"/>
        <v>77912.878787878784</v>
      </c>
      <c r="E28" s="34"/>
    </row>
    <row r="29" spans="1:5" ht="25.5" x14ac:dyDescent="0.3">
      <c r="A29" s="5" t="s">
        <v>5</v>
      </c>
      <c r="B29" s="6" t="s">
        <v>2</v>
      </c>
      <c r="C29" s="50">
        <f>C15*10.05%</f>
        <v>8107.3149000000012</v>
      </c>
      <c r="D29" s="50">
        <f>(C29/4)*3</f>
        <v>6080.4861750000009</v>
      </c>
      <c r="E29" s="50"/>
    </row>
    <row r="30" spans="1:5" ht="36.75" x14ac:dyDescent="0.3">
      <c r="A30" s="11" t="s">
        <v>6</v>
      </c>
      <c r="B30" s="6" t="s">
        <v>2</v>
      </c>
      <c r="C30" s="50">
        <v>6346</v>
      </c>
      <c r="D30" s="50">
        <f>(C30/4)*3</f>
        <v>4759.5</v>
      </c>
      <c r="E30" s="61"/>
    </row>
    <row r="31" spans="1:5" ht="25.5" x14ac:dyDescent="0.3">
      <c r="A31" s="11" t="s">
        <v>7</v>
      </c>
      <c r="B31" s="6" t="s">
        <v>2</v>
      </c>
      <c r="C31" s="18"/>
      <c r="D31" s="50">
        <f>C31</f>
        <v>0</v>
      </c>
      <c r="E31" s="34"/>
    </row>
    <row r="32" spans="1:5" ht="36.75" x14ac:dyDescent="0.3">
      <c r="A32" s="11" t="s">
        <v>8</v>
      </c>
      <c r="B32" s="6" t="s">
        <v>2</v>
      </c>
      <c r="C32" s="77">
        <v>9699</v>
      </c>
      <c r="D32" s="50">
        <f>C32</f>
        <v>9699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9249</v>
      </c>
      <c r="D33" s="50">
        <f>(C33/4)*3</f>
        <v>6936.75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4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ht="29.25" customHeight="1" x14ac:dyDescent="0.3">
      <c r="A4" s="85" t="s">
        <v>43</v>
      </c>
      <c r="B4" s="85"/>
      <c r="C4" s="85"/>
      <c r="D4" s="85"/>
      <c r="E4" s="85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  <c r="F10" s="2" t="s">
        <v>32</v>
      </c>
    </row>
    <row r="11" spans="1:7" x14ac:dyDescent="0.3">
      <c r="A11" s="5" t="s">
        <v>21</v>
      </c>
      <c r="B11" s="6" t="s">
        <v>10</v>
      </c>
      <c r="C11" s="52">
        <v>57</v>
      </c>
      <c r="D11" s="52">
        <v>57</v>
      </c>
      <c r="E11" s="52"/>
    </row>
    <row r="12" spans="1:7" ht="25.5" x14ac:dyDescent="0.3">
      <c r="A12" s="9" t="s">
        <v>62</v>
      </c>
      <c r="B12" s="6" t="s">
        <v>2</v>
      </c>
      <c r="C12" s="18">
        <f>(C13-C32)/C11</f>
        <v>1728.2119280701756</v>
      </c>
      <c r="D12" s="18">
        <f>C12</f>
        <v>1728.2119280701756</v>
      </c>
      <c r="E12" s="18"/>
    </row>
    <row r="13" spans="1:7" ht="25.5" x14ac:dyDescent="0.3">
      <c r="A13" s="5" t="s">
        <v>11</v>
      </c>
      <c r="B13" s="6" t="s">
        <v>2</v>
      </c>
      <c r="C13" s="69">
        <f>C15+C29+C30+C33+C31+C32</f>
        <v>98508.079900000012</v>
      </c>
      <c r="D13" s="69">
        <f>D15+D29+D30+D33+D31+D32</f>
        <v>73881.059924999994</v>
      </c>
      <c r="E13" s="69"/>
    </row>
    <row r="14" spans="1:7" x14ac:dyDescent="0.3">
      <c r="A14" s="7" t="s">
        <v>0</v>
      </c>
      <c r="B14" s="8"/>
      <c r="C14" s="18"/>
      <c r="D14" s="18">
        <f t="shared" ref="D14:D32" si="0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82599.8</v>
      </c>
      <c r="D15" s="50">
        <f>D17+D20+D23+D26</f>
        <v>61949.849999999991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1">
        <v>4776.3999999999996</v>
      </c>
      <c r="D17" s="50">
        <f>(C17/4)*3</f>
        <v>3582.2999999999997</v>
      </c>
      <c r="E17" s="50"/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0"/>
        <v>3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132877.77777777778</v>
      </c>
      <c r="D19" s="18">
        <f t="shared" si="0"/>
        <v>132877.77777777778</v>
      </c>
      <c r="E19" s="18"/>
    </row>
    <row r="20" spans="1:5" s="22" customFormat="1" ht="25.5" x14ac:dyDescent="0.3">
      <c r="A20" s="19" t="s">
        <v>31</v>
      </c>
      <c r="B20" s="59" t="s">
        <v>2</v>
      </c>
      <c r="C20" s="61">
        <v>62514.2</v>
      </c>
      <c r="D20" s="50">
        <f>(C20/4)*3</f>
        <v>46885.649999999994</v>
      </c>
      <c r="E20" s="50"/>
    </row>
    <row r="21" spans="1:5" x14ac:dyDescent="0.3">
      <c r="A21" s="9" t="s">
        <v>4</v>
      </c>
      <c r="B21" s="10" t="s">
        <v>3</v>
      </c>
      <c r="C21" s="41">
        <v>30.17</v>
      </c>
      <c r="D21" s="18">
        <f t="shared" si="0"/>
        <v>30.17</v>
      </c>
      <c r="E21" s="18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172672.08043310128</v>
      </c>
      <c r="D22" s="18">
        <f t="shared" si="0"/>
        <v>172672.08043310128</v>
      </c>
      <c r="E22" s="18"/>
    </row>
    <row r="23" spans="1:5" ht="39" x14ac:dyDescent="0.3">
      <c r="A23" s="11" t="s">
        <v>61</v>
      </c>
      <c r="B23" s="57" t="s">
        <v>2</v>
      </c>
      <c r="C23" s="61">
        <v>1156.5999999999999</v>
      </c>
      <c r="D23" s="50">
        <f>(C23/4)*3</f>
        <v>867.44999999999993</v>
      </c>
      <c r="E23" s="50"/>
    </row>
    <row r="24" spans="1:5" x14ac:dyDescent="0.3">
      <c r="A24" s="9" t="s">
        <v>4</v>
      </c>
      <c r="B24" s="10" t="s">
        <v>3</v>
      </c>
      <c r="C24" s="41">
        <v>1</v>
      </c>
      <c r="D24" s="18">
        <f t="shared" si="0"/>
        <v>1</v>
      </c>
      <c r="E24" s="18"/>
    </row>
    <row r="25" spans="1:5" ht="21.95" customHeight="1" x14ac:dyDescent="0.3">
      <c r="A25" s="9" t="s">
        <v>26</v>
      </c>
      <c r="B25" s="6" t="s">
        <v>27</v>
      </c>
      <c r="C25" s="34">
        <f>C23/C24/12*1000</f>
        <v>96383.333333333328</v>
      </c>
      <c r="D25" s="18">
        <f t="shared" si="0"/>
        <v>96383.333333333328</v>
      </c>
      <c r="E25" s="18"/>
    </row>
    <row r="26" spans="1:5" ht="25.5" x14ac:dyDescent="0.3">
      <c r="A26" s="5" t="s">
        <v>23</v>
      </c>
      <c r="B26" s="57" t="s">
        <v>2</v>
      </c>
      <c r="C26" s="61">
        <v>14152.6</v>
      </c>
      <c r="D26" s="50">
        <f>(C26/4)*3</f>
        <v>10614.45</v>
      </c>
      <c r="E26" s="50"/>
    </row>
    <row r="27" spans="1:5" x14ac:dyDescent="0.3">
      <c r="A27" s="9" t="s">
        <v>4</v>
      </c>
      <c r="B27" s="10" t="s">
        <v>3</v>
      </c>
      <c r="C27" s="41">
        <v>19.5</v>
      </c>
      <c r="D27" s="18">
        <f t="shared" si="0"/>
        <v>19.5</v>
      </c>
      <c r="E27" s="18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60481.196581196586</v>
      </c>
      <c r="D28" s="18">
        <f t="shared" si="0"/>
        <v>60481.196581196586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8301.2799000000014</v>
      </c>
      <c r="D29" s="50">
        <f>(C29/4)*3</f>
        <v>6225.959925000001</v>
      </c>
      <c r="E29" s="50"/>
    </row>
    <row r="30" spans="1:5" ht="36.75" x14ac:dyDescent="0.3">
      <c r="A30" s="11" t="s">
        <v>6</v>
      </c>
      <c r="B30" s="6" t="s">
        <v>2</v>
      </c>
      <c r="C30" s="50">
        <v>4523</v>
      </c>
      <c r="D30" s="50">
        <f>(C30/4)*3</f>
        <v>3392.25</v>
      </c>
      <c r="E30" s="50"/>
    </row>
    <row r="31" spans="1:5" ht="25.5" x14ac:dyDescent="0.3">
      <c r="A31" s="11" t="s">
        <v>7</v>
      </c>
      <c r="B31" s="6" t="s">
        <v>2</v>
      </c>
      <c r="C31" s="18"/>
      <c r="D31" s="50">
        <f>C31</f>
        <v>0</v>
      </c>
      <c r="E31" s="18"/>
    </row>
    <row r="32" spans="1:5" ht="36.75" x14ac:dyDescent="0.3">
      <c r="A32" s="11" t="s">
        <v>8</v>
      </c>
      <c r="B32" s="6" t="s">
        <v>2</v>
      </c>
      <c r="C32" s="50"/>
      <c r="D32" s="50">
        <f>C32</f>
        <v>0</v>
      </c>
      <c r="E32" s="50"/>
    </row>
    <row r="33" spans="1:5" ht="50.25" customHeight="1" x14ac:dyDescent="0.3">
      <c r="A33" s="11" t="s">
        <v>9</v>
      </c>
      <c r="B33" s="6" t="s">
        <v>2</v>
      </c>
      <c r="C33" s="50">
        <v>3084</v>
      </c>
      <c r="D33" s="50">
        <f>(C33/4)*3</f>
        <v>2313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11" sqref="C11:D33"/>
    </sheetView>
  </sheetViews>
  <sheetFormatPr defaultColWidth="9.140625" defaultRowHeight="20.25" x14ac:dyDescent="0.3"/>
  <cols>
    <col min="1" max="1" width="63.42578125" style="2" customWidth="1"/>
    <col min="2" max="2" width="9.140625" style="3"/>
    <col min="3" max="3" width="22.7109375" style="17" customWidth="1"/>
    <col min="4" max="4" width="19.85546875" style="17" customWidth="1"/>
    <col min="5" max="5" width="5.140625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64</v>
      </c>
      <c r="B2" s="78"/>
      <c r="C2" s="78"/>
      <c r="D2" s="78"/>
      <c r="E2" s="78"/>
    </row>
    <row r="3" spans="1:7" x14ac:dyDescent="0.3">
      <c r="A3" s="1"/>
    </row>
    <row r="4" spans="1:7" ht="29.25" customHeight="1" x14ac:dyDescent="0.3">
      <c r="A4" s="85" t="s">
        <v>43</v>
      </c>
      <c r="B4" s="85"/>
      <c r="C4" s="85"/>
      <c r="D4" s="85"/>
      <c r="E4" s="85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6" t="s">
        <v>63</v>
      </c>
      <c r="D9" s="86"/>
      <c r="E9" s="86"/>
    </row>
    <row r="10" spans="1:7" ht="40.5" x14ac:dyDescent="0.3">
      <c r="A10" s="81"/>
      <c r="B10" s="82"/>
      <c r="C10" s="32" t="s">
        <v>19</v>
      </c>
      <c r="D10" s="32" t="s">
        <v>20</v>
      </c>
      <c r="E10" s="68"/>
      <c r="F10" s="2" t="s">
        <v>32</v>
      </c>
    </row>
    <row r="11" spans="1:7" x14ac:dyDescent="0.3">
      <c r="A11" s="5" t="s">
        <v>21</v>
      </c>
      <c r="B11" s="6" t="s">
        <v>10</v>
      </c>
      <c r="C11" s="52">
        <v>61</v>
      </c>
      <c r="D11" s="52">
        <f>C11</f>
        <v>61</v>
      </c>
      <c r="E11" s="52"/>
    </row>
    <row r="12" spans="1:7" ht="25.5" x14ac:dyDescent="0.3">
      <c r="A12" s="9" t="s">
        <v>62</v>
      </c>
      <c r="B12" s="6" t="s">
        <v>2</v>
      </c>
      <c r="C12" s="18">
        <f>(C13-C32)/C11</f>
        <v>1829.4846975409835</v>
      </c>
      <c r="D12" s="18">
        <f t="shared" ref="D12" si="0">(D13-D32)/D11</f>
        <v>1829.4846975409835</v>
      </c>
      <c r="E12" s="18"/>
    </row>
    <row r="13" spans="1:7" ht="25.5" x14ac:dyDescent="0.3">
      <c r="A13" s="5" t="s">
        <v>11</v>
      </c>
      <c r="B13" s="6" t="s">
        <v>2</v>
      </c>
      <c r="C13" s="69">
        <f>C15+C29+C30+C33+C31+C32</f>
        <v>111598.56654999999</v>
      </c>
      <c r="D13" s="69">
        <f>C13</f>
        <v>111598.56654999999</v>
      </c>
      <c r="E13" s="69"/>
    </row>
    <row r="14" spans="1:7" x14ac:dyDescent="0.3">
      <c r="A14" s="7" t="s">
        <v>0</v>
      </c>
      <c r="B14" s="8"/>
      <c r="C14" s="18"/>
      <c r="D14" s="18">
        <f t="shared" ref="D14:D33" si="1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94313.099999999991</v>
      </c>
      <c r="D15" s="50">
        <f t="shared" si="1"/>
        <v>94313.099999999991</v>
      </c>
      <c r="E15" s="50"/>
    </row>
    <row r="16" spans="1:7" x14ac:dyDescent="0.3">
      <c r="A16" s="7" t="s">
        <v>1</v>
      </c>
      <c r="B16" s="8"/>
      <c r="C16" s="18"/>
      <c r="D16" s="18">
        <f t="shared" si="1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1">
        <v>5076.3999999999996</v>
      </c>
      <c r="D17" s="50">
        <f t="shared" si="1"/>
        <v>5076.3999999999996</v>
      </c>
      <c r="E17" s="50"/>
    </row>
    <row r="18" spans="1:5" s="22" customFormat="1" x14ac:dyDescent="0.3">
      <c r="A18" s="26" t="s">
        <v>4</v>
      </c>
      <c r="B18" s="27" t="s">
        <v>3</v>
      </c>
      <c r="C18" s="41">
        <v>3</v>
      </c>
      <c r="D18" s="18">
        <f t="shared" si="1"/>
        <v>3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141211.11111111109</v>
      </c>
      <c r="D19" s="18">
        <f t="shared" si="1"/>
        <v>141211.11111111109</v>
      </c>
      <c r="E19" s="18"/>
    </row>
    <row r="20" spans="1:5" s="22" customFormat="1" ht="25.5" x14ac:dyDescent="0.3">
      <c r="A20" s="19" t="s">
        <v>31</v>
      </c>
      <c r="B20" s="59" t="s">
        <v>2</v>
      </c>
      <c r="C20" s="61">
        <v>70514.2</v>
      </c>
      <c r="D20" s="50">
        <f t="shared" si="1"/>
        <v>70514.2</v>
      </c>
      <c r="E20" s="50"/>
    </row>
    <row r="21" spans="1:5" x14ac:dyDescent="0.3">
      <c r="A21" s="9" t="s">
        <v>4</v>
      </c>
      <c r="B21" s="10" t="s">
        <v>3</v>
      </c>
      <c r="C21" s="41">
        <v>30.17</v>
      </c>
      <c r="D21" s="18">
        <f t="shared" si="1"/>
        <v>30.17</v>
      </c>
      <c r="E21" s="18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194769.08628880786</v>
      </c>
      <c r="D22" s="18">
        <f t="shared" si="1"/>
        <v>194769.08628880786</v>
      </c>
      <c r="E22" s="18"/>
    </row>
    <row r="23" spans="1:5" ht="57" x14ac:dyDescent="0.3">
      <c r="A23" s="11" t="s">
        <v>61</v>
      </c>
      <c r="B23" s="57" t="s">
        <v>2</v>
      </c>
      <c r="C23" s="61">
        <v>4069.9</v>
      </c>
      <c r="D23" s="50">
        <f t="shared" si="1"/>
        <v>4069.9</v>
      </c>
      <c r="E23" s="50"/>
    </row>
    <row r="24" spans="1:5" x14ac:dyDescent="0.3">
      <c r="A24" s="9" t="s">
        <v>4</v>
      </c>
      <c r="B24" s="10" t="s">
        <v>3</v>
      </c>
      <c r="C24" s="41">
        <v>3</v>
      </c>
      <c r="D24" s="18">
        <f t="shared" si="1"/>
        <v>3</v>
      </c>
      <c r="E24" s="18"/>
    </row>
    <row r="25" spans="1:5" ht="21.95" customHeight="1" x14ac:dyDescent="0.3">
      <c r="A25" s="9" t="s">
        <v>26</v>
      </c>
      <c r="B25" s="6" t="s">
        <v>27</v>
      </c>
      <c r="C25" s="34">
        <f>C23/C24/12*1000</f>
        <v>113052.7777777778</v>
      </c>
      <c r="D25" s="18">
        <f t="shared" si="1"/>
        <v>113052.7777777778</v>
      </c>
      <c r="E25" s="18"/>
    </row>
    <row r="26" spans="1:5" ht="25.5" x14ac:dyDescent="0.3">
      <c r="A26" s="5" t="s">
        <v>23</v>
      </c>
      <c r="B26" s="57" t="s">
        <v>2</v>
      </c>
      <c r="C26" s="61">
        <v>14652.6</v>
      </c>
      <c r="D26" s="50">
        <f t="shared" si="1"/>
        <v>14652.6</v>
      </c>
      <c r="E26" s="50"/>
    </row>
    <row r="27" spans="1:5" x14ac:dyDescent="0.3">
      <c r="A27" s="9" t="s">
        <v>4</v>
      </c>
      <c r="B27" s="10" t="s">
        <v>3</v>
      </c>
      <c r="C27" s="41">
        <v>19.5</v>
      </c>
      <c r="D27" s="18">
        <f t="shared" si="1"/>
        <v>19.5</v>
      </c>
      <c r="E27" s="18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62617.948717948711</v>
      </c>
      <c r="D28" s="18">
        <f t="shared" si="1"/>
        <v>62617.948717948711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9478.4665499999992</v>
      </c>
      <c r="D29" s="50">
        <f t="shared" si="1"/>
        <v>9478.4665499999992</v>
      </c>
      <c r="E29" s="50"/>
    </row>
    <row r="30" spans="1:5" ht="52.5" x14ac:dyDescent="0.3">
      <c r="A30" s="11" t="s">
        <v>6</v>
      </c>
      <c r="B30" s="6" t="s">
        <v>2</v>
      </c>
      <c r="C30" s="50">
        <v>4523</v>
      </c>
      <c r="D30" s="50">
        <f t="shared" si="1"/>
        <v>4523</v>
      </c>
      <c r="E30" s="50"/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50"/>
      <c r="D32" s="50"/>
      <c r="E32" s="50"/>
    </row>
    <row r="33" spans="1:5" ht="58.5" customHeight="1" x14ac:dyDescent="0.3">
      <c r="A33" s="11" t="s">
        <v>9</v>
      </c>
      <c r="B33" s="6" t="s">
        <v>2</v>
      </c>
      <c r="C33" s="50">
        <v>3284</v>
      </c>
      <c r="D33" s="50">
        <f t="shared" si="1"/>
        <v>3284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" right="0" top="0" bottom="0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7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44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81</v>
      </c>
      <c r="D11" s="52">
        <v>81</v>
      </c>
      <c r="E11" s="52"/>
    </row>
    <row r="12" spans="1:7" ht="25.5" x14ac:dyDescent="0.3">
      <c r="A12" s="9" t="s">
        <v>24</v>
      </c>
      <c r="B12" s="6" t="s">
        <v>2</v>
      </c>
      <c r="C12" s="18">
        <f>(C13--C32)/C11</f>
        <v>1045.1644302469138</v>
      </c>
      <c r="D12" s="34">
        <f t="shared" ref="D12:D31" si="0">C12</f>
        <v>1045.1644302469138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79400.318850000011</v>
      </c>
      <c r="D13" s="50">
        <f>D15+D29+D30+D33+D31+D32</f>
        <v>60864.739137500001</v>
      </c>
      <c r="E13" s="61"/>
    </row>
    <row r="14" spans="1:7" x14ac:dyDescent="0.3">
      <c r="A14" s="7" t="s">
        <v>0</v>
      </c>
      <c r="B14" s="8"/>
      <c r="C14" s="18"/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57697.700000000004</v>
      </c>
      <c r="D15" s="50">
        <f>D17+D20+D23+D26</f>
        <v>43273.275000000001</v>
      </c>
      <c r="E15" s="61"/>
    </row>
    <row r="16" spans="1:7" x14ac:dyDescent="0.3">
      <c r="A16" s="7" t="s">
        <v>1</v>
      </c>
      <c r="B16" s="8"/>
      <c r="C16" s="18"/>
      <c r="D16" s="34">
        <f t="shared" si="0"/>
        <v>0</v>
      </c>
      <c r="E16" s="34"/>
    </row>
    <row r="17" spans="1:5" s="22" customFormat="1" ht="25.5" x14ac:dyDescent="0.3">
      <c r="A17" s="19" t="s">
        <v>30</v>
      </c>
      <c r="B17" s="59" t="s">
        <v>2</v>
      </c>
      <c r="C17" s="61">
        <v>4567.3999999999996</v>
      </c>
      <c r="D17" s="50">
        <f>(C17/4)*3</f>
        <v>3425.5499999999997</v>
      </c>
      <c r="E17" s="61"/>
    </row>
    <row r="18" spans="1:5" s="22" customFormat="1" x14ac:dyDescent="0.3">
      <c r="A18" s="26" t="s">
        <v>4</v>
      </c>
      <c r="B18" s="27" t="s">
        <v>3</v>
      </c>
      <c r="C18" s="74">
        <v>2.75</v>
      </c>
      <c r="D18" s="74">
        <f t="shared" si="0"/>
        <v>2.75</v>
      </c>
      <c r="E18" s="34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138606.06060606061</v>
      </c>
      <c r="D19" s="34">
        <f t="shared" si="0"/>
        <v>138606.06060606061</v>
      </c>
      <c r="E19" s="34"/>
    </row>
    <row r="20" spans="1:5" s="22" customFormat="1" ht="25.5" x14ac:dyDescent="0.3">
      <c r="A20" s="19" t="s">
        <v>31</v>
      </c>
      <c r="B20" s="59" t="s">
        <v>2</v>
      </c>
      <c r="C20" s="61">
        <v>36797.4</v>
      </c>
      <c r="D20" s="50">
        <f>(C20/4)*3</f>
        <v>27598.050000000003</v>
      </c>
      <c r="E20" s="61"/>
    </row>
    <row r="21" spans="1:5" s="22" customFormat="1" x14ac:dyDescent="0.3">
      <c r="A21" s="26" t="s">
        <v>4</v>
      </c>
      <c r="B21" s="27" t="s">
        <v>3</v>
      </c>
      <c r="C21" s="34">
        <v>21.57</v>
      </c>
      <c r="D21" s="34">
        <f t="shared" si="0"/>
        <v>21.57</v>
      </c>
      <c r="E21" s="34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142162.72600834494</v>
      </c>
      <c r="D22" s="34">
        <f t="shared" si="0"/>
        <v>142162.72600834494</v>
      </c>
      <c r="E22" s="34"/>
    </row>
    <row r="23" spans="1:5" ht="39" x14ac:dyDescent="0.3">
      <c r="A23" s="11" t="s">
        <v>61</v>
      </c>
      <c r="B23" s="57" t="s">
        <v>2</v>
      </c>
      <c r="C23" s="61"/>
      <c r="D23" s="61"/>
      <c r="E23" s="61"/>
    </row>
    <row r="24" spans="1:5" x14ac:dyDescent="0.3">
      <c r="A24" s="9" t="s">
        <v>4</v>
      </c>
      <c r="B24" s="10" t="s">
        <v>3</v>
      </c>
      <c r="C24" s="34"/>
      <c r="D24" s="34"/>
      <c r="E24" s="34"/>
    </row>
    <row r="25" spans="1:5" ht="21.95" customHeight="1" x14ac:dyDescent="0.3">
      <c r="A25" s="9" t="s">
        <v>26</v>
      </c>
      <c r="B25" s="6" t="s">
        <v>27</v>
      </c>
      <c r="C25" s="34"/>
      <c r="D25" s="34"/>
      <c r="E25" s="34"/>
    </row>
    <row r="26" spans="1:5" ht="25.5" x14ac:dyDescent="0.3">
      <c r="A26" s="5" t="s">
        <v>23</v>
      </c>
      <c r="B26" s="57" t="s">
        <v>2</v>
      </c>
      <c r="C26" s="61">
        <v>16332.9</v>
      </c>
      <c r="D26" s="50">
        <f>(C26/4)*3</f>
        <v>12249.674999999999</v>
      </c>
      <c r="E26" s="61"/>
    </row>
    <row r="27" spans="1:5" x14ac:dyDescent="0.3">
      <c r="A27" s="9" t="s">
        <v>4</v>
      </c>
      <c r="B27" s="10" t="s">
        <v>3</v>
      </c>
      <c r="C27" s="34">
        <v>17.5</v>
      </c>
      <c r="D27" s="34">
        <f t="shared" si="0"/>
        <v>17.5</v>
      </c>
      <c r="E27" s="34"/>
    </row>
    <row r="28" spans="1:5" ht="21.95" customHeight="1" x14ac:dyDescent="0.3">
      <c r="A28" s="9" t="s">
        <v>26</v>
      </c>
      <c r="B28" s="6" t="s">
        <v>27</v>
      </c>
      <c r="C28" s="34">
        <f>C26/12/C27*1000</f>
        <v>77775.71428571429</v>
      </c>
      <c r="D28" s="34">
        <f t="shared" si="0"/>
        <v>77775.71428571429</v>
      </c>
      <c r="E28" s="34"/>
    </row>
    <row r="29" spans="1:5" ht="25.5" x14ac:dyDescent="0.3">
      <c r="A29" s="5" t="s">
        <v>5</v>
      </c>
      <c r="B29" s="6" t="s">
        <v>2</v>
      </c>
      <c r="C29" s="50">
        <f>C15*10.05%</f>
        <v>5798.6188500000007</v>
      </c>
      <c r="D29" s="50">
        <f>(C29/4)*3</f>
        <v>4348.964137500001</v>
      </c>
      <c r="E29" s="50"/>
    </row>
    <row r="30" spans="1:5" ht="36.75" x14ac:dyDescent="0.3">
      <c r="A30" s="11" t="s">
        <v>6</v>
      </c>
      <c r="B30" s="6" t="s">
        <v>2</v>
      </c>
      <c r="C30" s="50">
        <v>6059</v>
      </c>
      <c r="D30" s="50">
        <f>(C30/4)*3</f>
        <v>4544.25</v>
      </c>
      <c r="E30" s="61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34"/>
    </row>
    <row r="32" spans="1:5" ht="36.75" x14ac:dyDescent="0.3">
      <c r="A32" s="11" t="s">
        <v>8</v>
      </c>
      <c r="B32" s="6" t="s">
        <v>2</v>
      </c>
      <c r="C32" s="50">
        <v>5258</v>
      </c>
      <c r="D32" s="50">
        <f>C32</f>
        <v>5258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4587</v>
      </c>
      <c r="D33" s="50">
        <f>(C33/4)*3</f>
        <v>3440.25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7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45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69</v>
      </c>
      <c r="D11" s="52">
        <v>69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1076.8152797101448</v>
      </c>
      <c r="D12" s="18">
        <f>C12</f>
        <v>1076.8152797101448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75008.254299999986</v>
      </c>
      <c r="D13" s="50">
        <f>D15+D29+D30+D33+D31+D32</f>
        <v>56433.190724999993</v>
      </c>
      <c r="E13" s="50"/>
    </row>
    <row r="14" spans="1:7" x14ac:dyDescent="0.3">
      <c r="A14" s="7" t="s">
        <v>0</v>
      </c>
      <c r="B14" s="8"/>
      <c r="C14" s="18"/>
      <c r="D14" s="18">
        <f t="shared" ref="D14:D32" si="0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59588.599999999991</v>
      </c>
      <c r="D15" s="50">
        <f>D17+D20+D23+D26</f>
        <v>44691.45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6" s="22" customFormat="1" ht="25.5" x14ac:dyDescent="0.3">
      <c r="A17" s="19" t="s">
        <v>30</v>
      </c>
      <c r="B17" s="59" t="s">
        <v>2</v>
      </c>
      <c r="C17" s="60">
        <v>4771.2</v>
      </c>
      <c r="D17" s="50">
        <f>(C17/4)*3</f>
        <v>3578.3999999999996</v>
      </c>
      <c r="E17" s="50"/>
    </row>
    <row r="18" spans="1:6" s="22" customFormat="1" x14ac:dyDescent="0.3">
      <c r="A18" s="26" t="s">
        <v>4</v>
      </c>
      <c r="B18" s="27" t="s">
        <v>3</v>
      </c>
      <c r="C18" s="43">
        <v>3</v>
      </c>
      <c r="D18" s="18">
        <f t="shared" si="0"/>
        <v>3</v>
      </c>
      <c r="E18" s="18"/>
    </row>
    <row r="19" spans="1:6" s="22" customFormat="1" ht="21.95" customHeight="1" x14ac:dyDescent="0.3">
      <c r="A19" s="26" t="s">
        <v>26</v>
      </c>
      <c r="B19" s="20" t="s">
        <v>27</v>
      </c>
      <c r="C19" s="43">
        <f>C17/C18/12*1000+200</f>
        <v>132733.33333333334</v>
      </c>
      <c r="D19" s="18">
        <f t="shared" si="0"/>
        <v>132733.33333333334</v>
      </c>
      <c r="E19" s="18"/>
    </row>
    <row r="20" spans="1:6" s="22" customFormat="1" ht="25.5" x14ac:dyDescent="0.3">
      <c r="A20" s="19" t="s">
        <v>31</v>
      </c>
      <c r="B20" s="59" t="s">
        <v>2</v>
      </c>
      <c r="C20" s="60">
        <v>39107.199999999997</v>
      </c>
      <c r="D20" s="50">
        <f>(C20/4)*3</f>
        <v>29330.399999999998</v>
      </c>
      <c r="E20" s="50"/>
    </row>
    <row r="21" spans="1:6" s="22" customFormat="1" x14ac:dyDescent="0.3">
      <c r="A21" s="26" t="s">
        <v>4</v>
      </c>
      <c r="B21" s="27" t="s">
        <v>3</v>
      </c>
      <c r="C21" s="43">
        <v>21.72</v>
      </c>
      <c r="D21" s="18">
        <f t="shared" si="0"/>
        <v>21.72</v>
      </c>
      <c r="E21" s="18"/>
    </row>
    <row r="22" spans="1:6" ht="21.95" customHeight="1" x14ac:dyDescent="0.3">
      <c r="A22" s="9" t="s">
        <v>26</v>
      </c>
      <c r="B22" s="6" t="s">
        <v>27</v>
      </c>
      <c r="C22" s="43">
        <f>C20/12/C21*1000</f>
        <v>150042.97114794352</v>
      </c>
      <c r="D22" s="18">
        <f t="shared" si="0"/>
        <v>150042.97114794352</v>
      </c>
      <c r="E22" s="18"/>
    </row>
    <row r="23" spans="1:6" ht="39" x14ac:dyDescent="0.3">
      <c r="A23" s="11" t="s">
        <v>61</v>
      </c>
      <c r="B23" s="57" t="s">
        <v>2</v>
      </c>
      <c r="C23" s="60">
        <v>2875</v>
      </c>
      <c r="D23" s="50">
        <f>(C23/4)*3</f>
        <v>2156.25</v>
      </c>
      <c r="E23" s="50"/>
    </row>
    <row r="24" spans="1:6" x14ac:dyDescent="0.3">
      <c r="A24" s="9" t="s">
        <v>4</v>
      </c>
      <c r="B24" s="10" t="s">
        <v>3</v>
      </c>
      <c r="C24" s="43">
        <v>2</v>
      </c>
      <c r="D24" s="18">
        <v>2</v>
      </c>
      <c r="E24" s="18"/>
    </row>
    <row r="25" spans="1:6" ht="21.95" customHeight="1" x14ac:dyDescent="0.3">
      <c r="A25" s="9" t="s">
        <v>26</v>
      </c>
      <c r="B25" s="6" t="s">
        <v>27</v>
      </c>
      <c r="C25" s="43">
        <f>C23/C24/12*1000</f>
        <v>119791.66666666667</v>
      </c>
      <c r="D25" s="18">
        <f t="shared" si="0"/>
        <v>119791.66666666667</v>
      </c>
      <c r="E25" s="18"/>
      <c r="F25" s="2" t="s">
        <v>32</v>
      </c>
    </row>
    <row r="26" spans="1:6" ht="25.5" x14ac:dyDescent="0.3">
      <c r="A26" s="5" t="s">
        <v>23</v>
      </c>
      <c r="B26" s="57" t="s">
        <v>2</v>
      </c>
      <c r="C26" s="60">
        <v>12835.2</v>
      </c>
      <c r="D26" s="50">
        <f>(C26/4)*3</f>
        <v>9626.4000000000015</v>
      </c>
      <c r="E26" s="50"/>
    </row>
    <row r="27" spans="1:6" x14ac:dyDescent="0.3">
      <c r="A27" s="9" t="s">
        <v>4</v>
      </c>
      <c r="B27" s="10" t="s">
        <v>3</v>
      </c>
      <c r="C27" s="43">
        <v>16.5</v>
      </c>
      <c r="D27" s="18">
        <f t="shared" si="0"/>
        <v>16.5</v>
      </c>
      <c r="E27" s="18"/>
    </row>
    <row r="28" spans="1:6" ht="21.95" customHeight="1" x14ac:dyDescent="0.3">
      <c r="A28" s="9" t="s">
        <v>26</v>
      </c>
      <c r="B28" s="6" t="s">
        <v>27</v>
      </c>
      <c r="C28" s="43">
        <f>C26/12/C27*1000</f>
        <v>64824.242424242431</v>
      </c>
      <c r="D28" s="18">
        <f t="shared" si="0"/>
        <v>64824.242424242431</v>
      </c>
      <c r="E28" s="18"/>
    </row>
    <row r="29" spans="1:6" ht="25.5" x14ac:dyDescent="0.3">
      <c r="A29" s="5" t="s">
        <v>5</v>
      </c>
      <c r="B29" s="6" t="s">
        <v>2</v>
      </c>
      <c r="C29" s="50">
        <f>C15*10.05%</f>
        <v>5988.6542999999992</v>
      </c>
      <c r="D29" s="50">
        <f>(C29/4)*3</f>
        <v>4491.4907249999997</v>
      </c>
      <c r="E29" s="50"/>
    </row>
    <row r="30" spans="1:6" ht="36.75" x14ac:dyDescent="0.3">
      <c r="A30" s="11" t="s">
        <v>6</v>
      </c>
      <c r="B30" s="6" t="s">
        <v>2</v>
      </c>
      <c r="C30" s="50">
        <v>3790</v>
      </c>
      <c r="D30" s="50">
        <f>(C30/4)*3</f>
        <v>2842.5</v>
      </c>
      <c r="E30" s="50"/>
    </row>
    <row r="31" spans="1:6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6" ht="36.75" x14ac:dyDescent="0.3">
      <c r="A32" s="11" t="s">
        <v>8</v>
      </c>
      <c r="B32" s="6" t="s">
        <v>2</v>
      </c>
      <c r="C32" s="50">
        <v>708</v>
      </c>
      <c r="D32" s="50">
        <f>C32</f>
        <v>708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4933</v>
      </c>
      <c r="D33" s="50">
        <f>(C33/4)*3</f>
        <v>3699.75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0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46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70</v>
      </c>
      <c r="D11" s="52">
        <v>70</v>
      </c>
      <c r="E11" s="52"/>
    </row>
    <row r="12" spans="1:7" ht="25.5" x14ac:dyDescent="0.3">
      <c r="A12" s="9" t="s">
        <v>24</v>
      </c>
      <c r="B12" s="6" t="s">
        <v>2</v>
      </c>
      <c r="C12" s="34">
        <f>(C13-C32)/C11</f>
        <v>1083.546672142857</v>
      </c>
      <c r="D12" s="34">
        <f t="shared" ref="D12:D28" si="0">C12</f>
        <v>1083.546672142857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85350.267049999995</v>
      </c>
      <c r="D13" s="50">
        <f>D15+D29+D30+D33+D31+D32</f>
        <v>67103.950287499989</v>
      </c>
      <c r="E13" s="61"/>
    </row>
    <row r="14" spans="1:7" x14ac:dyDescent="0.3">
      <c r="A14" s="7" t="s">
        <v>0</v>
      </c>
      <c r="B14" s="8"/>
      <c r="C14" s="34"/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61">
        <f>C17+C20+C23+C26</f>
        <v>55514.1</v>
      </c>
      <c r="D15" s="61">
        <f>D17+D20+D23+D26</f>
        <v>41635.574999999997</v>
      </c>
      <c r="E15" s="61"/>
    </row>
    <row r="16" spans="1:7" x14ac:dyDescent="0.3">
      <c r="A16" s="7" t="s">
        <v>1</v>
      </c>
      <c r="B16" s="8"/>
      <c r="C16" s="34"/>
      <c r="D16" s="34">
        <f t="shared" si="0"/>
        <v>0</v>
      </c>
      <c r="E16" s="34"/>
    </row>
    <row r="17" spans="1:7" s="22" customFormat="1" ht="25.5" x14ac:dyDescent="0.3">
      <c r="A17" s="19" t="s">
        <v>30</v>
      </c>
      <c r="B17" s="59" t="s">
        <v>2</v>
      </c>
      <c r="C17" s="61">
        <v>4587.3</v>
      </c>
      <c r="D17" s="50">
        <f>(C17/4)*3</f>
        <v>3440.4750000000004</v>
      </c>
      <c r="E17" s="61"/>
      <c r="G17" s="22" t="s">
        <v>32</v>
      </c>
    </row>
    <row r="18" spans="1:7" s="22" customFormat="1" x14ac:dyDescent="0.3">
      <c r="A18" s="26" t="s">
        <v>4</v>
      </c>
      <c r="B18" s="27" t="s">
        <v>3</v>
      </c>
      <c r="C18" s="34">
        <v>3</v>
      </c>
      <c r="D18" s="34">
        <f t="shared" si="0"/>
        <v>3</v>
      </c>
      <c r="E18" s="34"/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127625.00000000001</v>
      </c>
      <c r="D19" s="34">
        <f t="shared" si="0"/>
        <v>127625.00000000001</v>
      </c>
      <c r="E19" s="34"/>
    </row>
    <row r="20" spans="1:7" s="22" customFormat="1" ht="25.5" x14ac:dyDescent="0.3">
      <c r="A20" s="19" t="s">
        <v>31</v>
      </c>
      <c r="B20" s="59" t="s">
        <v>2</v>
      </c>
      <c r="C20" s="61">
        <v>37523.199999999997</v>
      </c>
      <c r="D20" s="50">
        <f>(C20/4)*3</f>
        <v>28142.399999999998</v>
      </c>
      <c r="E20" s="61"/>
    </row>
    <row r="21" spans="1:7" x14ac:dyDescent="0.3">
      <c r="A21" s="9" t="s">
        <v>4</v>
      </c>
      <c r="B21" s="10" t="s">
        <v>3</v>
      </c>
      <c r="C21" s="34">
        <v>18.72</v>
      </c>
      <c r="D21" s="34">
        <f t="shared" si="0"/>
        <v>18.72</v>
      </c>
      <c r="E21" s="34"/>
    </row>
    <row r="22" spans="1:7" ht="21.95" customHeight="1" x14ac:dyDescent="0.3">
      <c r="A22" s="9" t="s">
        <v>26</v>
      </c>
      <c r="B22" s="6" t="s">
        <v>27</v>
      </c>
      <c r="C22" s="34">
        <f>C20/12/C21*1000</f>
        <v>167037.03703703705</v>
      </c>
      <c r="D22" s="34">
        <f t="shared" si="0"/>
        <v>167037.03703703705</v>
      </c>
      <c r="E22" s="34"/>
    </row>
    <row r="23" spans="1:7" ht="39" x14ac:dyDescent="0.3">
      <c r="A23" s="11" t="s">
        <v>61</v>
      </c>
      <c r="B23" s="57" t="s">
        <v>2</v>
      </c>
      <c r="C23" s="60"/>
      <c r="D23" s="61"/>
      <c r="E23" s="61"/>
    </row>
    <row r="24" spans="1:7" x14ac:dyDescent="0.3">
      <c r="A24" s="9" t="s">
        <v>4</v>
      </c>
      <c r="B24" s="10" t="s">
        <v>3</v>
      </c>
      <c r="C24" s="43"/>
      <c r="D24" s="34"/>
      <c r="E24" s="34"/>
    </row>
    <row r="25" spans="1:7" ht="21.95" customHeight="1" x14ac:dyDescent="0.3">
      <c r="A25" s="9" t="s">
        <v>26</v>
      </c>
      <c r="B25" s="6" t="s">
        <v>27</v>
      </c>
      <c r="C25" s="43"/>
      <c r="D25" s="34"/>
      <c r="E25" s="34"/>
    </row>
    <row r="26" spans="1:7" ht="25.5" x14ac:dyDescent="0.3">
      <c r="A26" s="5" t="s">
        <v>23</v>
      </c>
      <c r="B26" s="57" t="s">
        <v>2</v>
      </c>
      <c r="C26" s="60">
        <v>13403.6</v>
      </c>
      <c r="D26" s="50">
        <f>(C26/4)*3</f>
        <v>10052.700000000001</v>
      </c>
      <c r="E26" s="61"/>
    </row>
    <row r="27" spans="1:7" x14ac:dyDescent="0.3">
      <c r="A27" s="9" t="s">
        <v>4</v>
      </c>
      <c r="B27" s="10" t="s">
        <v>3</v>
      </c>
      <c r="C27" s="43">
        <v>17</v>
      </c>
      <c r="D27" s="34">
        <f t="shared" si="0"/>
        <v>17</v>
      </c>
      <c r="E27" s="34"/>
    </row>
    <row r="28" spans="1:7" ht="21.95" customHeight="1" x14ac:dyDescent="0.3">
      <c r="A28" s="9" t="s">
        <v>26</v>
      </c>
      <c r="B28" s="6" t="s">
        <v>27</v>
      </c>
      <c r="C28" s="43">
        <f>C26/12/C27*1000</f>
        <v>65703.921568627455</v>
      </c>
      <c r="D28" s="34">
        <f t="shared" si="0"/>
        <v>65703.921568627455</v>
      </c>
      <c r="E28" s="34"/>
    </row>
    <row r="29" spans="1:7" ht="25.5" x14ac:dyDescent="0.3">
      <c r="A29" s="5" t="s">
        <v>5</v>
      </c>
      <c r="B29" s="6" t="s">
        <v>2</v>
      </c>
      <c r="C29" s="50">
        <f>C15*10.05%</f>
        <v>5579.16705</v>
      </c>
      <c r="D29" s="50">
        <f>(C29/4)*3</f>
        <v>4184.3752875</v>
      </c>
      <c r="E29" s="50"/>
    </row>
    <row r="30" spans="1:7" ht="36.75" x14ac:dyDescent="0.3">
      <c r="A30" s="11" t="s">
        <v>6</v>
      </c>
      <c r="B30" s="6" t="s">
        <v>2</v>
      </c>
      <c r="C30" s="50">
        <v>4428</v>
      </c>
      <c r="D30" s="50">
        <f>(C30/4)*3</f>
        <v>3321</v>
      </c>
      <c r="E30" s="61"/>
    </row>
    <row r="31" spans="1:7" ht="25.5" x14ac:dyDescent="0.3">
      <c r="A31" s="11" t="s">
        <v>7</v>
      </c>
      <c r="B31" s="6" t="s">
        <v>2</v>
      </c>
      <c r="C31" s="50">
        <v>2863</v>
      </c>
      <c r="D31" s="50">
        <f>C31</f>
        <v>2863</v>
      </c>
      <c r="E31" s="61"/>
    </row>
    <row r="32" spans="1:7" ht="36.75" x14ac:dyDescent="0.3">
      <c r="A32" s="11" t="s">
        <v>8</v>
      </c>
      <c r="B32" s="6" t="s">
        <v>2</v>
      </c>
      <c r="C32" s="77">
        <v>9502</v>
      </c>
      <c r="D32" s="50">
        <f>C32</f>
        <v>9502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7464</v>
      </c>
      <c r="D33" s="50">
        <f>(C33/4)*3</f>
        <v>5598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10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47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24</v>
      </c>
      <c r="D11" s="52">
        <v>24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1885.2120062500001</v>
      </c>
      <c r="D12" s="18">
        <f>C12</f>
        <v>1885.2120062500001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45803.088150000003</v>
      </c>
      <c r="D13" s="50">
        <f>D15+D29+D30+D33+D31+D32</f>
        <v>34491.816112499997</v>
      </c>
      <c r="E13" s="50"/>
    </row>
    <row r="14" spans="1:7" x14ac:dyDescent="0.3">
      <c r="A14" s="7" t="s">
        <v>0</v>
      </c>
      <c r="B14" s="8"/>
      <c r="C14" s="18"/>
      <c r="D14" s="18">
        <f t="shared" ref="D14:D31" si="0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36316.300000000003</v>
      </c>
      <c r="D15" s="50">
        <f>D17+D20+D23+D26</f>
        <v>27237.224999999999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6" s="22" customFormat="1" ht="25.5" x14ac:dyDescent="0.3">
      <c r="A17" s="19" t="s">
        <v>30</v>
      </c>
      <c r="B17" s="59" t="s">
        <v>2</v>
      </c>
      <c r="C17" s="61">
        <v>3249.9</v>
      </c>
      <c r="D17" s="50">
        <f>(C17/4)*3</f>
        <v>2437.4250000000002</v>
      </c>
      <c r="E17" s="50"/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0"/>
        <v>2</v>
      </c>
      <c r="E18" s="18"/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135612.5</v>
      </c>
      <c r="D19" s="18">
        <f t="shared" si="0"/>
        <v>135612.5</v>
      </c>
      <c r="E19" s="18"/>
    </row>
    <row r="20" spans="1:6" s="22" customFormat="1" ht="25.5" x14ac:dyDescent="0.3">
      <c r="A20" s="19" t="s">
        <v>31</v>
      </c>
      <c r="B20" s="59" t="s">
        <v>2</v>
      </c>
      <c r="C20" s="61">
        <v>20726</v>
      </c>
      <c r="D20" s="50">
        <f>(C20/4)*3</f>
        <v>15544.5</v>
      </c>
      <c r="E20" s="50"/>
    </row>
    <row r="21" spans="1:6" s="22" customFormat="1" x14ac:dyDescent="0.3">
      <c r="A21" s="26" t="s">
        <v>4</v>
      </c>
      <c r="B21" s="27" t="s">
        <v>3</v>
      </c>
      <c r="C21" s="41">
        <v>11.28</v>
      </c>
      <c r="D21" s="18">
        <f t="shared" si="0"/>
        <v>11.28</v>
      </c>
      <c r="E21" s="41"/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153117.61229314422</v>
      </c>
      <c r="D22" s="18">
        <f t="shared" si="0"/>
        <v>153117.61229314422</v>
      </c>
      <c r="E22" s="34"/>
    </row>
    <row r="23" spans="1:6" ht="39" x14ac:dyDescent="0.3">
      <c r="A23" s="11" t="s">
        <v>61</v>
      </c>
      <c r="B23" s="57" t="s">
        <v>2</v>
      </c>
      <c r="C23" s="61">
        <v>1622</v>
      </c>
      <c r="D23" s="50">
        <f>(C23/4)*3</f>
        <v>1216.5</v>
      </c>
      <c r="E23" s="50"/>
    </row>
    <row r="24" spans="1:6" x14ac:dyDescent="0.3">
      <c r="A24" s="9" t="s">
        <v>4</v>
      </c>
      <c r="B24" s="10" t="s">
        <v>3</v>
      </c>
      <c r="C24" s="41">
        <v>1.5</v>
      </c>
      <c r="D24" s="18">
        <f t="shared" si="0"/>
        <v>1.5</v>
      </c>
      <c r="E24" s="41"/>
    </row>
    <row r="25" spans="1:6" ht="21.95" customHeight="1" x14ac:dyDescent="0.3">
      <c r="A25" s="9" t="s">
        <v>26</v>
      </c>
      <c r="B25" s="6" t="s">
        <v>27</v>
      </c>
      <c r="C25" s="34">
        <f>C23/C24/12*1000</f>
        <v>90111.111111111095</v>
      </c>
      <c r="D25" s="18">
        <f t="shared" si="0"/>
        <v>90111.111111111095</v>
      </c>
      <c r="E25" s="34"/>
    </row>
    <row r="26" spans="1:6" ht="25.5" x14ac:dyDescent="0.3">
      <c r="A26" s="5" t="s">
        <v>23</v>
      </c>
      <c r="B26" s="57" t="s">
        <v>2</v>
      </c>
      <c r="C26" s="61">
        <v>10718.4</v>
      </c>
      <c r="D26" s="50">
        <f>(C26/4)*3</f>
        <v>8038.7999999999993</v>
      </c>
      <c r="E26" s="50"/>
    </row>
    <row r="27" spans="1:6" x14ac:dyDescent="0.3">
      <c r="A27" s="9" t="s">
        <v>4</v>
      </c>
      <c r="B27" s="10" t="s">
        <v>3</v>
      </c>
      <c r="C27" s="41">
        <v>14</v>
      </c>
      <c r="D27" s="18">
        <f t="shared" si="0"/>
        <v>14</v>
      </c>
      <c r="E27" s="41"/>
    </row>
    <row r="28" spans="1:6" ht="21.95" customHeight="1" x14ac:dyDescent="0.3">
      <c r="A28" s="9" t="s">
        <v>26</v>
      </c>
      <c r="B28" s="6" t="s">
        <v>27</v>
      </c>
      <c r="C28" s="34">
        <f>C26/12/C27*1000</f>
        <v>63800</v>
      </c>
      <c r="D28" s="18">
        <f t="shared" si="0"/>
        <v>63800</v>
      </c>
      <c r="E28" s="34"/>
    </row>
    <row r="29" spans="1:6" ht="25.5" x14ac:dyDescent="0.3">
      <c r="A29" s="5" t="s">
        <v>5</v>
      </c>
      <c r="B29" s="6" t="s">
        <v>2</v>
      </c>
      <c r="C29" s="50">
        <f>C15*10.05%</f>
        <v>3649.7881500000003</v>
      </c>
      <c r="D29" s="50">
        <f>(C29/4)*3</f>
        <v>2737.3411125000002</v>
      </c>
      <c r="E29" s="50"/>
    </row>
    <row r="30" spans="1:6" ht="36.75" x14ac:dyDescent="0.3">
      <c r="A30" s="11" t="s">
        <v>6</v>
      </c>
      <c r="B30" s="6" t="s">
        <v>2</v>
      </c>
      <c r="C30" s="50">
        <v>3310</v>
      </c>
      <c r="D30" s="50">
        <f>(C30/4)*3</f>
        <v>2482.5</v>
      </c>
      <c r="E30" s="50"/>
      <c r="F30" s="46"/>
    </row>
    <row r="31" spans="1:6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6" ht="36.75" x14ac:dyDescent="0.3">
      <c r="A32" s="11" t="s">
        <v>8</v>
      </c>
      <c r="B32" s="6" t="s">
        <v>2</v>
      </c>
      <c r="C32" s="50">
        <v>558</v>
      </c>
      <c r="D32" s="50">
        <f>C32</f>
        <v>558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1969</v>
      </c>
      <c r="D33" s="50">
        <f>(C33/4)*3</f>
        <v>1476.75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0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48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15" t="s">
        <v>19</v>
      </c>
      <c r="D10" s="15" t="s">
        <v>20</v>
      </c>
      <c r="E10" s="14" t="s">
        <v>14</v>
      </c>
    </row>
    <row r="11" spans="1:7" x14ac:dyDescent="0.3">
      <c r="A11" s="5" t="s">
        <v>21</v>
      </c>
      <c r="B11" s="6" t="s">
        <v>10</v>
      </c>
      <c r="C11" s="52">
        <v>29</v>
      </c>
      <c r="D11" s="52">
        <v>29</v>
      </c>
      <c r="E11" s="52"/>
    </row>
    <row r="12" spans="1:7" ht="25.5" x14ac:dyDescent="0.3">
      <c r="A12" s="9" t="s">
        <v>24</v>
      </c>
      <c r="B12" s="6" t="s">
        <v>2</v>
      </c>
      <c r="C12" s="16">
        <f>(C13-C32)/C11</f>
        <v>1615.2081172413793</v>
      </c>
      <c r="D12" s="21">
        <f t="shared" ref="D12:D32" si="0">C12</f>
        <v>1615.2081172413793</v>
      </c>
      <c r="E12" s="21"/>
    </row>
    <row r="13" spans="1:7" ht="25.5" x14ac:dyDescent="0.3">
      <c r="A13" s="5" t="s">
        <v>11</v>
      </c>
      <c r="B13" s="6" t="s">
        <v>2</v>
      </c>
      <c r="C13" s="50">
        <f>C15+C29+C30+C33+C31+C32</f>
        <v>47399.035400000001</v>
      </c>
      <c r="D13" s="50">
        <f>D15+D29+D30+D33+D31+D32</f>
        <v>35688.776550000002</v>
      </c>
      <c r="E13" s="63"/>
    </row>
    <row r="14" spans="1:7" x14ac:dyDescent="0.3">
      <c r="A14" s="7" t="s">
        <v>0</v>
      </c>
      <c r="B14" s="8"/>
      <c r="C14" s="16"/>
      <c r="D14" s="21">
        <f t="shared" si="0"/>
        <v>0</v>
      </c>
      <c r="E14" s="21"/>
      <c r="G14" s="17"/>
    </row>
    <row r="15" spans="1:7" ht="25.5" x14ac:dyDescent="0.3">
      <c r="A15" s="5" t="s">
        <v>12</v>
      </c>
      <c r="B15" s="6" t="s">
        <v>2</v>
      </c>
      <c r="C15" s="62">
        <f>C17+C20+C23+C26</f>
        <v>36310.800000000003</v>
      </c>
      <c r="D15" s="62">
        <f>D17+D20+D23+D26</f>
        <v>27233.100000000002</v>
      </c>
      <c r="E15" s="63"/>
    </row>
    <row r="16" spans="1:7" x14ac:dyDescent="0.3">
      <c r="A16" s="7" t="s">
        <v>1</v>
      </c>
      <c r="B16" s="8"/>
      <c r="C16" s="16"/>
      <c r="D16" s="21">
        <f t="shared" si="0"/>
        <v>0</v>
      </c>
      <c r="E16" s="21"/>
    </row>
    <row r="17" spans="1:5" s="22" customFormat="1" ht="25.5" x14ac:dyDescent="0.3">
      <c r="A17" s="19" t="s">
        <v>30</v>
      </c>
      <c r="B17" s="59" t="s">
        <v>2</v>
      </c>
      <c r="C17" s="64">
        <v>3229.5</v>
      </c>
      <c r="D17" s="50">
        <f>(C17/4)*3</f>
        <v>2422.125</v>
      </c>
      <c r="E17" s="63"/>
    </row>
    <row r="18" spans="1:5" s="22" customFormat="1" x14ac:dyDescent="0.3">
      <c r="A18" s="26" t="s">
        <v>4</v>
      </c>
      <c r="B18" s="27" t="s">
        <v>3</v>
      </c>
      <c r="C18" s="31">
        <v>2</v>
      </c>
      <c r="D18" s="21">
        <f t="shared" si="0"/>
        <v>2</v>
      </c>
      <c r="E18" s="21"/>
    </row>
    <row r="19" spans="1:5" s="22" customFormat="1" ht="21.95" customHeight="1" x14ac:dyDescent="0.3">
      <c r="A19" s="26" t="s">
        <v>26</v>
      </c>
      <c r="B19" s="20" t="s">
        <v>27</v>
      </c>
      <c r="C19" s="30">
        <f>C17/12/C18*1000</f>
        <v>134562.5</v>
      </c>
      <c r="D19" s="21">
        <f t="shared" si="0"/>
        <v>134562.5</v>
      </c>
      <c r="E19" s="21"/>
    </row>
    <row r="20" spans="1:5" s="22" customFormat="1" ht="25.5" x14ac:dyDescent="0.3">
      <c r="A20" s="19" t="s">
        <v>31</v>
      </c>
      <c r="B20" s="59" t="s">
        <v>2</v>
      </c>
      <c r="C20" s="64">
        <v>19231</v>
      </c>
      <c r="D20" s="50">
        <f>(C20/4)*3</f>
        <v>14423.25</v>
      </c>
      <c r="E20" s="63"/>
    </row>
    <row r="21" spans="1:5" x14ac:dyDescent="0.3">
      <c r="A21" s="9" t="s">
        <v>4</v>
      </c>
      <c r="B21" s="10" t="s">
        <v>3</v>
      </c>
      <c r="C21" s="31">
        <v>10.28</v>
      </c>
      <c r="D21" s="21">
        <f t="shared" si="0"/>
        <v>10.28</v>
      </c>
      <c r="E21" s="21"/>
    </row>
    <row r="22" spans="1:5" ht="21.95" customHeight="1" x14ac:dyDescent="0.3">
      <c r="A22" s="9" t="s">
        <v>26</v>
      </c>
      <c r="B22" s="6" t="s">
        <v>27</v>
      </c>
      <c r="C22" s="30">
        <f>C20/12/C21*1000</f>
        <v>155893.3203631647</v>
      </c>
      <c r="D22" s="21">
        <f t="shared" si="0"/>
        <v>155893.3203631647</v>
      </c>
      <c r="E22" s="21"/>
    </row>
    <row r="23" spans="1:5" ht="39" x14ac:dyDescent="0.3">
      <c r="A23" s="11" t="s">
        <v>61</v>
      </c>
      <c r="B23" s="57" t="s">
        <v>2</v>
      </c>
      <c r="C23" s="64">
        <v>2514.1</v>
      </c>
      <c r="D23" s="50">
        <f>(C23/4)*3</f>
        <v>1885.5749999999998</v>
      </c>
      <c r="E23" s="63"/>
    </row>
    <row r="24" spans="1:5" x14ac:dyDescent="0.3">
      <c r="A24" s="9" t="s">
        <v>4</v>
      </c>
      <c r="B24" s="10" t="s">
        <v>3</v>
      </c>
      <c r="C24" s="31">
        <v>2</v>
      </c>
      <c r="D24" s="21">
        <f t="shared" si="0"/>
        <v>2</v>
      </c>
      <c r="E24" s="21"/>
    </row>
    <row r="25" spans="1:5" ht="21.95" customHeight="1" x14ac:dyDescent="0.3">
      <c r="A25" s="9" t="s">
        <v>26</v>
      </c>
      <c r="B25" s="6" t="s">
        <v>27</v>
      </c>
      <c r="C25" s="30">
        <f>C23/C24/12*1000</f>
        <v>104754.16666666666</v>
      </c>
      <c r="D25" s="21">
        <f t="shared" si="0"/>
        <v>104754.16666666666</v>
      </c>
      <c r="E25" s="21"/>
    </row>
    <row r="26" spans="1:5" ht="25.5" x14ac:dyDescent="0.3">
      <c r="A26" s="5" t="s">
        <v>23</v>
      </c>
      <c r="B26" s="57" t="s">
        <v>2</v>
      </c>
      <c r="C26" s="64">
        <v>11336.2</v>
      </c>
      <c r="D26" s="50">
        <f>(C26/4)*3</f>
        <v>8502.1500000000015</v>
      </c>
      <c r="E26" s="63"/>
    </row>
    <row r="27" spans="1:5" x14ac:dyDescent="0.3">
      <c r="A27" s="9" t="s">
        <v>4</v>
      </c>
      <c r="B27" s="10" t="s">
        <v>3</v>
      </c>
      <c r="C27" s="31">
        <v>15</v>
      </c>
      <c r="D27" s="21">
        <f t="shared" si="0"/>
        <v>15</v>
      </c>
      <c r="E27" s="21"/>
    </row>
    <row r="28" spans="1:5" ht="21.95" customHeight="1" x14ac:dyDescent="0.3">
      <c r="A28" s="9" t="s">
        <v>26</v>
      </c>
      <c r="B28" s="6" t="s">
        <v>27</v>
      </c>
      <c r="C28" s="30">
        <f>C26/12/C27*1000</f>
        <v>62978.888888888898</v>
      </c>
      <c r="D28" s="21">
        <f t="shared" si="0"/>
        <v>62978.888888888898</v>
      </c>
      <c r="E28" s="21"/>
    </row>
    <row r="29" spans="1:5" ht="25.5" x14ac:dyDescent="0.3">
      <c r="A29" s="5" t="s">
        <v>5</v>
      </c>
      <c r="B29" s="6" t="s">
        <v>2</v>
      </c>
      <c r="C29" s="50">
        <f>C15*10.05%</f>
        <v>3649.2354000000005</v>
      </c>
      <c r="D29" s="50">
        <f>(C29/4)*3</f>
        <v>2736.9265500000001</v>
      </c>
      <c r="E29" s="50"/>
    </row>
    <row r="30" spans="1:5" ht="36.75" x14ac:dyDescent="0.3">
      <c r="A30" s="11" t="s">
        <v>6</v>
      </c>
      <c r="B30" s="6" t="s">
        <v>2</v>
      </c>
      <c r="C30" s="62">
        <v>3862</v>
      </c>
      <c r="D30" s="50">
        <f>(C30/4)*3</f>
        <v>2896.5</v>
      </c>
      <c r="E30" s="63"/>
    </row>
    <row r="31" spans="1:5" ht="25.5" x14ac:dyDescent="0.3">
      <c r="A31" s="11" t="s">
        <v>7</v>
      </c>
      <c r="B31" s="6" t="s">
        <v>2</v>
      </c>
      <c r="C31" s="16">
        <v>0</v>
      </c>
      <c r="D31" s="50">
        <f>C31</f>
        <v>0</v>
      </c>
      <c r="E31" s="21"/>
    </row>
    <row r="32" spans="1:5" ht="36.75" x14ac:dyDescent="0.3">
      <c r="A32" s="11" t="s">
        <v>8</v>
      </c>
      <c r="B32" s="6" t="s">
        <v>2</v>
      </c>
      <c r="C32" s="62">
        <v>558</v>
      </c>
      <c r="D32" s="50">
        <f>C32</f>
        <v>558</v>
      </c>
      <c r="E32" s="63"/>
    </row>
    <row r="33" spans="1:5" ht="38.25" customHeight="1" x14ac:dyDescent="0.3">
      <c r="A33" s="11" t="s">
        <v>9</v>
      </c>
      <c r="B33" s="6" t="s">
        <v>2</v>
      </c>
      <c r="C33" s="62">
        <v>3019</v>
      </c>
      <c r="D33" s="50">
        <f>(C33/4)*3</f>
        <v>2264.25</v>
      </c>
      <c r="E33" s="6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workbookViewId="0">
      <selection activeCell="D12" sqref="D12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35" customWidth="1"/>
    <col min="4" max="4" width="16" style="35" customWidth="1"/>
    <col min="5" max="5" width="14.42578125" style="35" customWidth="1"/>
    <col min="6" max="7" width="12" style="2" customWidth="1"/>
    <col min="8" max="16384" width="9.140625" style="2"/>
  </cols>
  <sheetData>
    <row r="1" spans="1:5" x14ac:dyDescent="0.3">
      <c r="A1" s="78" t="s">
        <v>15</v>
      </c>
      <c r="B1" s="78"/>
      <c r="C1" s="78"/>
      <c r="D1" s="78"/>
      <c r="E1" s="78"/>
    </row>
    <row r="2" spans="1:5" x14ac:dyDescent="0.3">
      <c r="A2" s="78" t="s">
        <v>65</v>
      </c>
      <c r="B2" s="78"/>
      <c r="C2" s="78"/>
      <c r="D2" s="78"/>
      <c r="E2" s="78"/>
    </row>
    <row r="3" spans="1:5" x14ac:dyDescent="0.3">
      <c r="A3" s="1"/>
    </row>
    <row r="4" spans="1:5" x14ac:dyDescent="0.3">
      <c r="A4" s="79" t="s">
        <v>29</v>
      </c>
      <c r="B4" s="79"/>
      <c r="C4" s="79"/>
      <c r="D4" s="79"/>
      <c r="E4" s="79"/>
    </row>
    <row r="5" spans="1:5" ht="15.75" customHeight="1" x14ac:dyDescent="0.3">
      <c r="A5" s="80" t="s">
        <v>16</v>
      </c>
      <c r="B5" s="80"/>
      <c r="C5" s="80"/>
      <c r="D5" s="80"/>
      <c r="E5" s="80"/>
    </row>
    <row r="6" spans="1:5" x14ac:dyDescent="0.3">
      <c r="A6" s="4"/>
    </row>
    <row r="7" spans="1:5" x14ac:dyDescent="0.3">
      <c r="A7" s="12" t="s">
        <v>17</v>
      </c>
    </row>
    <row r="8" spans="1:5" x14ac:dyDescent="0.3">
      <c r="A8" s="1"/>
    </row>
    <row r="9" spans="1:5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5" ht="40.5" x14ac:dyDescent="0.3">
      <c r="A10" s="81"/>
      <c r="B10" s="82"/>
      <c r="C10" s="36" t="s">
        <v>19</v>
      </c>
      <c r="D10" s="36" t="s">
        <v>20</v>
      </c>
      <c r="E10" s="37" t="s">
        <v>14</v>
      </c>
    </row>
    <row r="11" spans="1:5" x14ac:dyDescent="0.3">
      <c r="A11" s="5" t="s">
        <v>21</v>
      </c>
      <c r="B11" s="6" t="s">
        <v>10</v>
      </c>
      <c r="C11" s="53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2329</v>
      </c>
      <c r="D11" s="53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2329</v>
      </c>
      <c r="E11" s="53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0</v>
      </c>
    </row>
    <row r="12" spans="1:5" ht="25.5" x14ac:dyDescent="0.3">
      <c r="A12" s="9" t="s">
        <v>24</v>
      </c>
      <c r="B12" s="6" t="s">
        <v>2</v>
      </c>
      <c r="C12" s="18">
        <f>(C13-C32)/C11</f>
        <v>843.55159907685686</v>
      </c>
      <c r="D12" s="18">
        <f>C12</f>
        <v>843.55159907685686</v>
      </c>
      <c r="E12" s="18"/>
    </row>
    <row r="13" spans="1:5" ht="25.5" x14ac:dyDescent="0.3">
      <c r="A13" s="5" t="s">
        <v>11</v>
      </c>
      <c r="B13" s="6" t="s">
        <v>2</v>
      </c>
      <c r="C13" s="65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2370778.6742499997</v>
      </c>
      <c r="D13" s="65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1721422.4912124996</v>
      </c>
      <c r="E13" s="65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0</v>
      </c>
    </row>
    <row r="14" spans="1:5" x14ac:dyDescent="0.3">
      <c r="A14" s="7" t="s">
        <v>0</v>
      </c>
      <c r="B14" s="8"/>
      <c r="C14" s="38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8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0</v>
      </c>
      <c r="E14" s="38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0</v>
      </c>
    </row>
    <row r="15" spans="1:5" ht="25.5" x14ac:dyDescent="0.3">
      <c r="A15" s="5" t="s">
        <v>12</v>
      </c>
      <c r="B15" s="6" t="s">
        <v>2</v>
      </c>
      <c r="C15" s="70">
        <f>'СШ №1'!C15+'СШ №2'!C15+'Казгородокска СШ '!C15+'Макинская СШ'!C15+'Донская СШ'!C15+'Амангельдинская СШ'!C15+'Невская СШ'!C15+'Кудку агашСШ'!C15+'Саулинская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ОШ'!C15+'Каратальская НШ'!C15+'Джукейская НШ'!C15+'Трудовая НШ'!C15</f>
        <v>1533322.0000000002</v>
      </c>
      <c r="D15" s="70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1129824.05</v>
      </c>
      <c r="E15" s="70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0</v>
      </c>
    </row>
    <row r="16" spans="1:5" x14ac:dyDescent="0.3">
      <c r="A16" s="7" t="s">
        <v>1</v>
      </c>
      <c r="B16" s="8"/>
      <c r="C16" s="38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8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8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 x14ac:dyDescent="0.3">
      <c r="A17" s="5" t="s">
        <v>13</v>
      </c>
      <c r="B17" s="57" t="s">
        <v>2</v>
      </c>
      <c r="C17" s="49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108041.1</v>
      </c>
      <c r="D17" s="49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81030.824999999997</v>
      </c>
      <c r="E17" s="49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0</v>
      </c>
    </row>
    <row r="18" spans="1:6" x14ac:dyDescent="0.3">
      <c r="A18" s="9" t="s">
        <v>4</v>
      </c>
      <c r="B18" s="10" t="s">
        <v>3</v>
      </c>
      <c r="C18" s="45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69.25</v>
      </c>
      <c r="D18" s="45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69.25</v>
      </c>
      <c r="E18" s="45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0</v>
      </c>
    </row>
    <row r="19" spans="1:6" ht="21.95" customHeight="1" x14ac:dyDescent="0.3">
      <c r="A19" s="9" t="s">
        <v>26</v>
      </c>
      <c r="B19" s="6" t="s">
        <v>27</v>
      </c>
      <c r="C19" s="38">
        <f>('СШ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ОШ'!C19+'Заураловская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ОШ'!C19+'Кудку агашСШ'!C19+'Каратальская НШ'!C19+'Джукейская НШ'!C19+'Трудовая НШ'!C19)/28</f>
        <v>112528.82094757094</v>
      </c>
      <c r="D19" s="38">
        <f>('СШ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ОШ'!D19+'Заураловская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ОШ'!D19+'Кудку агашСШ'!D19+'Каратальская НШ'!D19+'Джукейская НШ'!D19+'Трудовая НШ'!D19)/28</f>
        <v>112528.82094757094</v>
      </c>
      <c r="E19" s="38">
        <f>('СШ №1'!E19+'СШ №2'!E19+'Макинская СШ'!E19+'Казгородокска СШ '!E19+'Донская СШ'!E19+'Амангельдинская СШ'!E19+'Невская СШ'!E19+'Саулинская СШ'!E19+'Енбекшильдерская СШ'!E19+'Буландинская СШ'!E19+'Когамская СШ'!E19+'Бирсуатская СШ'!E19+'Кенащинская СШ'!E19+'Мамайская ОШ'!E19+'Заураловская ОШ'!E19+'Макпальская ОШ'!E19+'Баймурзинская ОШ'!E19+'Советская ОШ'!E19+'Заозерновская ОШ'!E19+'Кызыл-Уюмская ОШ'!E19+'Яблоновская ОШ'!E19+'Алгинская ОШ'!E19+'Краснофлотская ОШ'!E19+'Кудку агашСШ'!E19+'Каратальская НШ'!E19+'Джукейская НШ'!E19+'Трудовая НШ'!E19)/28</f>
        <v>0</v>
      </c>
    </row>
    <row r="20" spans="1:6" ht="25.5" x14ac:dyDescent="0.3">
      <c r="A20" s="5" t="s">
        <v>22</v>
      </c>
      <c r="B20" s="57" t="s">
        <v>2</v>
      </c>
      <c r="C20" s="49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1014670.8999999998</v>
      </c>
      <c r="D20" s="49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761003.17500000016</v>
      </c>
      <c r="E20" s="49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0</v>
      </c>
    </row>
    <row r="21" spans="1:6" x14ac:dyDescent="0.3">
      <c r="A21" s="9" t="s">
        <v>4</v>
      </c>
      <c r="B21" s="10" t="s">
        <v>3</v>
      </c>
      <c r="C21" s="45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562.99000000000012</v>
      </c>
      <c r="D21" s="45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562.99000000000012</v>
      </c>
      <c r="E21" s="45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0</v>
      </c>
    </row>
    <row r="22" spans="1:6" ht="21.95" customHeight="1" x14ac:dyDescent="0.3">
      <c r="A22" s="9" t="s">
        <v>26</v>
      </c>
      <c r="B22" s="6" t="s">
        <v>27</v>
      </c>
      <c r="C22" s="38">
        <f>('СШ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ОШ'!C22+'Заураловская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ОШ'!C22+'Кудку агашСШ'!C22+'Каратальская НШ'!C22+'Джукейская НШ'!C22+'Трудовая НШ'!C22)/28</f>
        <v>143446.91782469899</v>
      </c>
      <c r="D22" s="38">
        <f>('СШ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ОШ'!D22+'Заураловская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ОШ'!D22+'Кудку агашСШ'!D22+'Каратальская НШ'!D22+'Джукейская НШ'!D22+'Трудовая НШ'!D22)/28</f>
        <v>148310.04964082601</v>
      </c>
      <c r="E22" s="38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ОШ'!E22+'Заураловская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ОШ'!E22+'Кудку агашСШ'!E22+'Каратальская НШ'!E22+'Джукейская НШ'!E22+'Трудовая НШ'!E22)/28</f>
        <v>0</v>
      </c>
    </row>
    <row r="23" spans="1:6" ht="42" customHeight="1" x14ac:dyDescent="0.3">
      <c r="A23" s="11" t="s">
        <v>61</v>
      </c>
      <c r="B23" s="57" t="s">
        <v>2</v>
      </c>
      <c r="C23" s="49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52150.299999999996</v>
      </c>
      <c r="D23" s="49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39112.724999999999</v>
      </c>
      <c r="E23" s="49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0</v>
      </c>
    </row>
    <row r="24" spans="1:6" x14ac:dyDescent="0.3">
      <c r="A24" s="9" t="s">
        <v>4</v>
      </c>
      <c r="B24" s="10" t="s">
        <v>3</v>
      </c>
      <c r="C24" s="58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45.5</v>
      </c>
      <c r="D24" s="58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45.5</v>
      </c>
      <c r="E24" s="58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0</v>
      </c>
    </row>
    <row r="25" spans="1:6" ht="21.95" customHeight="1" x14ac:dyDescent="0.3">
      <c r="A25" s="9" t="s">
        <v>26</v>
      </c>
      <c r="B25" s="6" t="s">
        <v>27</v>
      </c>
      <c r="C25" s="38">
        <f>('СШ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ОШ'!C25+'Заураловская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ОШ'!C25+'Кудку агашСШ'!C25+'Каратальская НШ'!C25+'Джукейская НШ'!C25+'Трудовая НШ'!C25)/28</f>
        <v>69534.28571428571</v>
      </c>
      <c r="D25" s="38">
        <f>('СШ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ОШ'!D25+'Заураловская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ОШ'!D25+'Кудку агашСШ'!D25+'Каратальская НШ'!D25+'Джукейская НШ'!D25+'Трудовая НШ'!D25)/28</f>
        <v>69534.28571428571</v>
      </c>
      <c r="E25" s="38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ОШ'!E25+'Заураловская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ОШ'!E25+'Кудку агашСШ'!E25+'Каратальская НШ'!E25+'Джукейская НШ'!E25+'Трудовая НШ'!E25)/28</f>
        <v>0</v>
      </c>
    </row>
    <row r="26" spans="1:6" ht="25.5" x14ac:dyDescent="0.3">
      <c r="A26" s="5" t="s">
        <v>23</v>
      </c>
      <c r="B26" s="57" t="s">
        <v>2</v>
      </c>
      <c r="C26" s="49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358459.69999999995</v>
      </c>
      <c r="D26" s="49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268844.77499999997</v>
      </c>
      <c r="E26" s="49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0</v>
      </c>
    </row>
    <row r="27" spans="1:6" x14ac:dyDescent="0.3">
      <c r="A27" s="9" t="s">
        <v>4</v>
      </c>
      <c r="B27" s="10" t="s">
        <v>3</v>
      </c>
      <c r="C27" s="58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450.75</v>
      </c>
      <c r="D27" s="58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450.75</v>
      </c>
      <c r="E27" s="58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0</v>
      </c>
    </row>
    <row r="28" spans="1:6" ht="21.95" customHeight="1" x14ac:dyDescent="0.3">
      <c r="A28" s="9" t="s">
        <v>26</v>
      </c>
      <c r="B28" s="6" t="s">
        <v>27</v>
      </c>
      <c r="C28" s="38">
        <f>('СШ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ОШ'!C28+'Заураловская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ОШ'!C28+'Кудку агашСШ'!C28+'Каратальская НШ'!C28+'Джукейская НШ'!C28+'Трудовая НШ'!C28)/28</f>
        <v>63383.411505181568</v>
      </c>
      <c r="D28" s="38">
        <f>('СШ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ОШ'!D28+'Заураловская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ОШ'!D28+'Кудку агашСШ'!D28+'Каратальская НШ'!D28+'Джукейская НШ'!D28+'Трудовая НШ'!D28)/28</f>
        <v>64519.162993276805</v>
      </c>
      <c r="E28" s="38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ОШ'!E28+'Заураловская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ОШ'!E28+'Кудку агашСШ'!E28+'Каратальская НШ'!E28+'Джукейская НШ'!E28+'Трудовая НШ'!E28)/28</f>
        <v>0</v>
      </c>
    </row>
    <row r="29" spans="1:6" ht="25.5" x14ac:dyDescent="0.3">
      <c r="A29" s="5" t="s">
        <v>5</v>
      </c>
      <c r="B29" s="6" t="s">
        <v>2</v>
      </c>
      <c r="C29" s="71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155537.37424999999</v>
      </c>
      <c r="D29" s="71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116653.03068749998</v>
      </c>
      <c r="E29" s="71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0</v>
      </c>
      <c r="F29" s="22"/>
    </row>
    <row r="30" spans="1:6" ht="36.75" x14ac:dyDescent="0.3">
      <c r="A30" s="11" t="s">
        <v>6</v>
      </c>
      <c r="B30" s="6" t="s">
        <v>2</v>
      </c>
      <c r="C30" s="70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ОШ'!C30+'Заураловская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ОШ'!C30+'Кудку агашСШ'!C30+'Каратальская НШ'!C30+'Джукейская НШ'!C30+'Трудовая НШ'!C30</f>
        <v>121978</v>
      </c>
      <c r="D30" s="70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91483.5</v>
      </c>
      <c r="E30" s="70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0</v>
      </c>
    </row>
    <row r="31" spans="1:6" ht="25.5" x14ac:dyDescent="0.3">
      <c r="A31" s="11" t="s">
        <v>7</v>
      </c>
      <c r="B31" s="6" t="s">
        <v>2</v>
      </c>
      <c r="C31" s="49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28337</v>
      </c>
      <c r="D31" s="49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28337</v>
      </c>
      <c r="E31" s="49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0</v>
      </c>
    </row>
    <row r="32" spans="1:6" ht="36.75" x14ac:dyDescent="0.3">
      <c r="A32" s="11" t="s">
        <v>8</v>
      </c>
      <c r="B32" s="6" t="s">
        <v>2</v>
      </c>
      <c r="C32" s="71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406147</v>
      </c>
      <c r="D32" s="71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285448.59999999998</v>
      </c>
      <c r="E32" s="71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0</v>
      </c>
    </row>
    <row r="33" spans="1:5" ht="54" customHeight="1" x14ac:dyDescent="0.3">
      <c r="A33" s="11" t="s">
        <v>9</v>
      </c>
      <c r="B33" s="6" t="s">
        <v>2</v>
      </c>
      <c r="C33" s="49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125457.3</v>
      </c>
      <c r="D33" s="49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94092.975000000006</v>
      </c>
      <c r="E33" s="49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7" workbookViewId="0">
      <selection activeCell="C15" sqref="C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49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43</v>
      </c>
      <c r="D11" s="52">
        <v>43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1669.9960058139534</v>
      </c>
      <c r="D12" s="34">
        <f t="shared" ref="D12:D31" si="0">C12</f>
        <v>1669.9960058139534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72517.828249999991</v>
      </c>
      <c r="D13" s="50">
        <f>D15+D29+D30+D33+D31+D32</f>
        <v>54565.371187500001</v>
      </c>
      <c r="E13" s="61"/>
    </row>
    <row r="14" spans="1:7" x14ac:dyDescent="0.3">
      <c r="A14" s="7" t="s">
        <v>0</v>
      </c>
      <c r="B14" s="8"/>
      <c r="C14" s="18"/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57356.5</v>
      </c>
      <c r="D15" s="50">
        <f>D17+D20+D23+D26</f>
        <v>43017.375</v>
      </c>
      <c r="E15" s="61"/>
    </row>
    <row r="16" spans="1:7" x14ac:dyDescent="0.3">
      <c r="A16" s="7" t="s">
        <v>1</v>
      </c>
      <c r="B16" s="8"/>
      <c r="C16" s="18"/>
      <c r="D16" s="34">
        <f t="shared" si="0"/>
        <v>0</v>
      </c>
      <c r="E16" s="34"/>
    </row>
    <row r="17" spans="1:5" s="22" customFormat="1" ht="25.5" x14ac:dyDescent="0.3">
      <c r="A17" s="19" t="s">
        <v>30</v>
      </c>
      <c r="B17" s="59" t="s">
        <v>2</v>
      </c>
      <c r="C17" s="60">
        <v>3317.1</v>
      </c>
      <c r="D17" s="50">
        <f>(C17/4)*3</f>
        <v>2487.8249999999998</v>
      </c>
      <c r="E17" s="61"/>
    </row>
    <row r="18" spans="1:5" s="22" customFormat="1" x14ac:dyDescent="0.3">
      <c r="A18" s="26" t="s">
        <v>4</v>
      </c>
      <c r="B18" s="27" t="s">
        <v>3</v>
      </c>
      <c r="C18" s="44">
        <v>2</v>
      </c>
      <c r="D18" s="34">
        <f t="shared" si="0"/>
        <v>2</v>
      </c>
      <c r="E18" s="34"/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138412.5</v>
      </c>
      <c r="D19" s="34">
        <f t="shared" si="0"/>
        <v>138412.5</v>
      </c>
      <c r="E19" s="34"/>
    </row>
    <row r="20" spans="1:5" s="22" customFormat="1" ht="25.5" x14ac:dyDescent="0.3">
      <c r="A20" s="19" t="s">
        <v>31</v>
      </c>
      <c r="B20" s="59" t="s">
        <v>2</v>
      </c>
      <c r="C20" s="60">
        <v>37779.199999999997</v>
      </c>
      <c r="D20" s="50">
        <f>(C20/4)*3</f>
        <v>28334.399999999998</v>
      </c>
      <c r="E20" s="61"/>
    </row>
    <row r="21" spans="1:5" s="22" customFormat="1" x14ac:dyDescent="0.3">
      <c r="A21" s="26" t="s">
        <v>4</v>
      </c>
      <c r="B21" s="27" t="s">
        <v>3</v>
      </c>
      <c r="C21" s="44">
        <v>20</v>
      </c>
      <c r="D21" s="34">
        <f t="shared" si="0"/>
        <v>20</v>
      </c>
      <c r="E21" s="34"/>
    </row>
    <row r="22" spans="1:5" s="22" customFormat="1" ht="21.95" customHeight="1" x14ac:dyDescent="0.3">
      <c r="A22" s="26" t="s">
        <v>26</v>
      </c>
      <c r="B22" s="20" t="s">
        <v>27</v>
      </c>
      <c r="C22" s="43">
        <f>C20/12/C21*1000</f>
        <v>157413.33333333331</v>
      </c>
      <c r="D22" s="34">
        <f t="shared" si="0"/>
        <v>157413.33333333331</v>
      </c>
      <c r="E22" s="34"/>
    </row>
    <row r="23" spans="1:5" ht="39" x14ac:dyDescent="0.3">
      <c r="A23" s="11" t="s">
        <v>61</v>
      </c>
      <c r="B23" s="57" t="s">
        <v>2</v>
      </c>
      <c r="C23" s="60">
        <v>2813.4</v>
      </c>
      <c r="D23" s="50">
        <f>(C23/4)*3</f>
        <v>2110.0500000000002</v>
      </c>
      <c r="E23" s="61"/>
    </row>
    <row r="24" spans="1:5" x14ac:dyDescent="0.3">
      <c r="A24" s="9" t="s">
        <v>4</v>
      </c>
      <c r="B24" s="10" t="s">
        <v>3</v>
      </c>
      <c r="C24" s="44">
        <v>2.5</v>
      </c>
      <c r="D24" s="34">
        <f t="shared" si="0"/>
        <v>2.5</v>
      </c>
      <c r="E24" s="34"/>
    </row>
    <row r="25" spans="1:5" ht="21.95" customHeight="1" x14ac:dyDescent="0.3">
      <c r="A25" s="9" t="s">
        <v>26</v>
      </c>
      <c r="B25" s="6" t="s">
        <v>27</v>
      </c>
      <c r="C25" s="43">
        <f>C23/C24/12*1000</f>
        <v>93780.000000000015</v>
      </c>
      <c r="D25" s="34">
        <f t="shared" si="0"/>
        <v>93780.000000000015</v>
      </c>
      <c r="E25" s="34"/>
    </row>
    <row r="26" spans="1:5" ht="25.5" x14ac:dyDescent="0.3">
      <c r="A26" s="5" t="s">
        <v>23</v>
      </c>
      <c r="B26" s="57" t="s">
        <v>2</v>
      </c>
      <c r="C26" s="60">
        <v>13446.8</v>
      </c>
      <c r="D26" s="50">
        <f>(C26/4)*3</f>
        <v>10085.099999999999</v>
      </c>
      <c r="E26" s="61"/>
    </row>
    <row r="27" spans="1:5" x14ac:dyDescent="0.3">
      <c r="A27" s="9" t="s">
        <v>4</v>
      </c>
      <c r="B27" s="10" t="s">
        <v>3</v>
      </c>
      <c r="C27" s="44">
        <v>18</v>
      </c>
      <c r="D27" s="34">
        <f t="shared" si="0"/>
        <v>18</v>
      </c>
      <c r="E27" s="34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62253.703703703701</v>
      </c>
      <c r="D28" s="34">
        <f t="shared" si="0"/>
        <v>62253.703703703701</v>
      </c>
      <c r="E28" s="34"/>
    </row>
    <row r="29" spans="1:5" ht="25.5" x14ac:dyDescent="0.3">
      <c r="A29" s="5" t="s">
        <v>5</v>
      </c>
      <c r="B29" s="6" t="s">
        <v>2</v>
      </c>
      <c r="C29" s="50">
        <f>C15*10.05%</f>
        <v>5764.3282500000005</v>
      </c>
      <c r="D29" s="50">
        <f>(C29/4)*3</f>
        <v>4323.2461875000008</v>
      </c>
      <c r="E29" s="50"/>
    </row>
    <row r="30" spans="1:5" ht="36.75" x14ac:dyDescent="0.3">
      <c r="A30" s="11" t="s">
        <v>6</v>
      </c>
      <c r="B30" s="6" t="s">
        <v>2</v>
      </c>
      <c r="C30" s="50">
        <v>4966</v>
      </c>
      <c r="D30" s="50">
        <f>(C30/4)*3</f>
        <v>3724.5</v>
      </c>
      <c r="E30" s="61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34"/>
    </row>
    <row r="32" spans="1:5" ht="36.75" x14ac:dyDescent="0.3">
      <c r="A32" s="11" t="s">
        <v>8</v>
      </c>
      <c r="B32" s="6" t="s">
        <v>2</v>
      </c>
      <c r="C32" s="50">
        <v>708</v>
      </c>
      <c r="D32" s="50">
        <f>C32</f>
        <v>708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3723</v>
      </c>
      <c r="D33" s="50">
        <f>(C33/4)*3</f>
        <v>2792.25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D17" sqref="D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50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73</v>
      </c>
      <c r="D11" s="52">
        <v>73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800.02660068493151</v>
      </c>
      <c r="D12" s="18">
        <v>822.5625612676057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78865.941850000003</v>
      </c>
      <c r="D13" s="50">
        <f>D15+D29+D30+D33+D31+D32</f>
        <v>64265.456387500002</v>
      </c>
      <c r="E13" s="50"/>
    </row>
    <row r="14" spans="1:7" x14ac:dyDescent="0.3">
      <c r="A14" s="7" t="s">
        <v>0</v>
      </c>
      <c r="B14" s="8"/>
      <c r="C14" s="18"/>
      <c r="D14" s="18">
        <f t="shared" ref="D14:D31" si="0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45743.7</v>
      </c>
      <c r="D15" s="50">
        <f>D17+D20+D23+D26</f>
        <v>34307.775000000001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0">
        <v>3226.6</v>
      </c>
      <c r="D17" s="50">
        <f>(C17/4)*3</f>
        <v>2419.9499999999998</v>
      </c>
      <c r="E17" s="50"/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0"/>
        <v>2</v>
      </c>
      <c r="E18" s="44"/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134641.66666666666</v>
      </c>
      <c r="D19" s="18">
        <f t="shared" si="0"/>
        <v>134641.66666666666</v>
      </c>
      <c r="E19" s="18"/>
    </row>
    <row r="20" spans="1:5" s="22" customFormat="1" ht="25.5" x14ac:dyDescent="0.3">
      <c r="A20" s="19" t="s">
        <v>31</v>
      </c>
      <c r="B20" s="59" t="s">
        <v>2</v>
      </c>
      <c r="C20" s="60">
        <v>27239</v>
      </c>
      <c r="D20" s="50">
        <f>(C20/4)*3</f>
        <v>20429.25</v>
      </c>
      <c r="E20" s="50"/>
    </row>
    <row r="21" spans="1:5" s="22" customFormat="1" x14ac:dyDescent="0.3">
      <c r="A21" s="26" t="s">
        <v>4</v>
      </c>
      <c r="B21" s="27" t="s">
        <v>3</v>
      </c>
      <c r="C21" s="44">
        <v>14.72</v>
      </c>
      <c r="D21" s="18">
        <f t="shared" si="0"/>
        <v>14.72</v>
      </c>
      <c r="E21" s="44"/>
    </row>
    <row r="22" spans="1:5" ht="21.95" customHeight="1" x14ac:dyDescent="0.3">
      <c r="A22" s="9" t="s">
        <v>26</v>
      </c>
      <c r="B22" s="6" t="s">
        <v>27</v>
      </c>
      <c r="C22" s="43">
        <f>C20/12/C21*1000</f>
        <v>154206.29528985507</v>
      </c>
      <c r="D22" s="18">
        <f t="shared" si="0"/>
        <v>154206.29528985507</v>
      </c>
      <c r="E22" s="43"/>
    </row>
    <row r="23" spans="1:5" ht="39" x14ac:dyDescent="0.3">
      <c r="A23" s="11" t="s">
        <v>61</v>
      </c>
      <c r="B23" s="57" t="s">
        <v>2</v>
      </c>
      <c r="C23" s="60">
        <v>1565.1</v>
      </c>
      <c r="D23" s="50">
        <f>(C23/4)*3</f>
        <v>1173.8249999999998</v>
      </c>
      <c r="E23" s="50"/>
    </row>
    <row r="24" spans="1:5" x14ac:dyDescent="0.3">
      <c r="A24" s="9" t="s">
        <v>4</v>
      </c>
      <c r="B24" s="10" t="s">
        <v>3</v>
      </c>
      <c r="C24" s="44">
        <v>1.5</v>
      </c>
      <c r="D24" s="18">
        <f t="shared" si="0"/>
        <v>1.5</v>
      </c>
      <c r="E24" s="18"/>
    </row>
    <row r="25" spans="1:5" ht="21.95" customHeight="1" x14ac:dyDescent="0.3">
      <c r="A25" s="9" t="s">
        <v>26</v>
      </c>
      <c r="B25" s="6" t="s">
        <v>27</v>
      </c>
      <c r="C25" s="43">
        <f>C23/C24/12*1000</f>
        <v>86949.999999999985</v>
      </c>
      <c r="D25" s="18">
        <f t="shared" si="0"/>
        <v>86949.999999999985</v>
      </c>
      <c r="E25" s="43"/>
    </row>
    <row r="26" spans="1:5" ht="25.5" x14ac:dyDescent="0.3">
      <c r="A26" s="5" t="s">
        <v>23</v>
      </c>
      <c r="B26" s="57" t="s">
        <v>2</v>
      </c>
      <c r="C26" s="60">
        <v>13713</v>
      </c>
      <c r="D26" s="50">
        <f>(C26/4)*3</f>
        <v>10284.75</v>
      </c>
      <c r="E26" s="50"/>
    </row>
    <row r="27" spans="1:5" x14ac:dyDescent="0.3">
      <c r="A27" s="9" t="s">
        <v>4</v>
      </c>
      <c r="B27" s="10" t="s">
        <v>3</v>
      </c>
      <c r="C27" s="44">
        <v>19</v>
      </c>
      <c r="D27" s="18">
        <f t="shared" si="0"/>
        <v>19</v>
      </c>
      <c r="E27" s="18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60144.73684210526</v>
      </c>
      <c r="D28" s="18">
        <f t="shared" si="0"/>
        <v>60144.73684210526</v>
      </c>
      <c r="E28" s="43"/>
    </row>
    <row r="29" spans="1:5" ht="25.5" x14ac:dyDescent="0.3">
      <c r="A29" s="5" t="s">
        <v>5</v>
      </c>
      <c r="B29" s="6" t="s">
        <v>2</v>
      </c>
      <c r="C29" s="50">
        <f>C15*10.05%</f>
        <v>4597.2418500000003</v>
      </c>
      <c r="D29" s="50">
        <f>(C29/4)*3</f>
        <v>3447.9313875000003</v>
      </c>
      <c r="E29" s="50"/>
    </row>
    <row r="30" spans="1:5" ht="36.75" x14ac:dyDescent="0.3">
      <c r="A30" s="11" t="s">
        <v>6</v>
      </c>
      <c r="B30" s="6" t="s">
        <v>2</v>
      </c>
      <c r="C30" s="50">
        <v>3827</v>
      </c>
      <c r="D30" s="50">
        <f>(C30/4)*3</f>
        <v>2870.25</v>
      </c>
      <c r="E30" s="50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5" ht="36.75" x14ac:dyDescent="0.3">
      <c r="A32" s="11" t="s">
        <v>8</v>
      </c>
      <c r="B32" s="6" t="s">
        <v>2</v>
      </c>
      <c r="C32" s="73">
        <v>20464</v>
      </c>
      <c r="D32" s="50">
        <f>C32</f>
        <v>20464</v>
      </c>
      <c r="E32" s="50"/>
    </row>
    <row r="33" spans="1:5" ht="38.25" customHeight="1" x14ac:dyDescent="0.3">
      <c r="A33" s="11" t="s">
        <v>9</v>
      </c>
      <c r="B33" s="6" t="s">
        <v>2</v>
      </c>
      <c r="C33" s="67">
        <v>4234</v>
      </c>
      <c r="D33" s="50">
        <f>(C33/4)*3</f>
        <v>3175.5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0" workbookViewId="0">
      <selection activeCell="D17" sqref="D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51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13</v>
      </c>
      <c r="D11" s="52">
        <v>13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3441.340661538462</v>
      </c>
      <c r="D12" s="18">
        <f t="shared" ref="D12:D31" si="0">C12</f>
        <v>3441.340661538462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45295.428600000007</v>
      </c>
      <c r="D13" s="50">
        <f>D15+D29+D30+D33+D31+D32</f>
        <v>34236.071450000003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35017.200000000004</v>
      </c>
      <c r="D15" s="50">
        <f>D17+D20+D23+D26</f>
        <v>26262.9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0">
        <v>3204.7</v>
      </c>
      <c r="D17" s="50">
        <f>(C17/4)*3</f>
        <v>2403.5249999999996</v>
      </c>
      <c r="E17" s="50"/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0"/>
        <v>2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133729.16666666666</v>
      </c>
      <c r="D19" s="18">
        <f t="shared" si="0"/>
        <v>133729.16666666666</v>
      </c>
      <c r="E19" s="18"/>
    </row>
    <row r="20" spans="1:5" s="22" customFormat="1" ht="25.5" x14ac:dyDescent="0.3">
      <c r="A20" s="19" t="s">
        <v>31</v>
      </c>
      <c r="B20" s="59" t="s">
        <v>2</v>
      </c>
      <c r="C20" s="60">
        <v>18925.900000000001</v>
      </c>
      <c r="D20" s="50">
        <f>(C20/4)*3</f>
        <v>14194.425000000001</v>
      </c>
      <c r="E20" s="50"/>
    </row>
    <row r="21" spans="1:5" s="22" customFormat="1" x14ac:dyDescent="0.3">
      <c r="A21" s="26" t="s">
        <v>4</v>
      </c>
      <c r="B21" s="27" t="s">
        <v>3</v>
      </c>
      <c r="C21" s="44">
        <v>11.61</v>
      </c>
      <c r="D21" s="18">
        <f t="shared" si="0"/>
        <v>11.61</v>
      </c>
      <c r="E21" s="18"/>
    </row>
    <row r="22" spans="1:5" ht="21.95" customHeight="1" x14ac:dyDescent="0.3">
      <c r="A22" s="9" t="s">
        <v>26</v>
      </c>
      <c r="B22" s="6" t="s">
        <v>27</v>
      </c>
      <c r="C22" s="43">
        <f>C20/12/C21*1000</f>
        <v>135844.81768590296</v>
      </c>
      <c r="D22" s="18">
        <f t="shared" si="0"/>
        <v>135844.81768590296</v>
      </c>
      <c r="E22" s="18"/>
    </row>
    <row r="23" spans="1:5" ht="39" x14ac:dyDescent="0.3">
      <c r="A23" s="11" t="s">
        <v>61</v>
      </c>
      <c r="B23" s="57" t="s">
        <v>2</v>
      </c>
      <c r="C23" s="60">
        <v>1873.9</v>
      </c>
      <c r="D23" s="50">
        <f>(C23/4)*3</f>
        <v>1405.4250000000002</v>
      </c>
      <c r="E23" s="50"/>
    </row>
    <row r="24" spans="1:5" x14ac:dyDescent="0.3">
      <c r="A24" s="9" t="s">
        <v>4</v>
      </c>
      <c r="B24" s="10" t="s">
        <v>3</v>
      </c>
      <c r="C24" s="44">
        <v>1.5</v>
      </c>
      <c r="D24" s="18">
        <f t="shared" si="0"/>
        <v>1.5</v>
      </c>
      <c r="E24" s="18"/>
    </row>
    <row r="25" spans="1:5" ht="21.95" customHeight="1" x14ac:dyDescent="0.3">
      <c r="A25" s="9" t="s">
        <v>26</v>
      </c>
      <c r="B25" s="6" t="s">
        <v>27</v>
      </c>
      <c r="C25" s="43">
        <f>C23/C24/12*1000</f>
        <v>104105.55555555555</v>
      </c>
      <c r="D25" s="18">
        <f t="shared" si="0"/>
        <v>104105.55555555555</v>
      </c>
      <c r="E25" s="18"/>
    </row>
    <row r="26" spans="1:5" ht="25.5" x14ac:dyDescent="0.3">
      <c r="A26" s="5" t="s">
        <v>23</v>
      </c>
      <c r="B26" s="57" t="s">
        <v>2</v>
      </c>
      <c r="C26" s="60">
        <v>11012.7</v>
      </c>
      <c r="D26" s="50">
        <f>(C26/4)*3</f>
        <v>8259.5250000000015</v>
      </c>
      <c r="E26" s="50"/>
    </row>
    <row r="27" spans="1:5" x14ac:dyDescent="0.3">
      <c r="A27" s="9" t="s">
        <v>4</v>
      </c>
      <c r="B27" s="10" t="s">
        <v>3</v>
      </c>
      <c r="C27" s="44">
        <v>15</v>
      </c>
      <c r="D27" s="18">
        <f t="shared" si="0"/>
        <v>15</v>
      </c>
      <c r="E27" s="18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61181.666666666664</v>
      </c>
      <c r="D28" s="18">
        <f t="shared" si="0"/>
        <v>61181.666666666664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3519.2286000000008</v>
      </c>
      <c r="D29" s="50">
        <f>(C29/4)*3</f>
        <v>2639.4214500000007</v>
      </c>
      <c r="E29" s="50"/>
    </row>
    <row r="30" spans="1:5" ht="36.75" x14ac:dyDescent="0.3">
      <c r="A30" s="11" t="s">
        <v>6</v>
      </c>
      <c r="B30" s="6" t="s">
        <v>2</v>
      </c>
      <c r="C30" s="50">
        <v>4184</v>
      </c>
      <c r="D30" s="50">
        <f>(C30/4)*3</f>
        <v>3138</v>
      </c>
      <c r="E30" s="50"/>
    </row>
    <row r="31" spans="1:5" ht="25.5" x14ac:dyDescent="0.3">
      <c r="A31" s="11" t="s">
        <v>7</v>
      </c>
      <c r="B31" s="6" t="s">
        <v>2</v>
      </c>
      <c r="C31" s="18">
        <v>500</v>
      </c>
      <c r="D31" s="50">
        <f>C31</f>
        <v>500</v>
      </c>
      <c r="E31" s="18"/>
    </row>
    <row r="32" spans="1:5" ht="36.75" x14ac:dyDescent="0.3">
      <c r="A32" s="11" t="s">
        <v>8</v>
      </c>
      <c r="B32" s="6" t="s">
        <v>2</v>
      </c>
      <c r="C32" s="50">
        <v>558</v>
      </c>
      <c r="D32" s="50">
        <f>C32</f>
        <v>558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1517</v>
      </c>
      <c r="D33" s="50">
        <f>(C33/4)*3</f>
        <v>1137.75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3" workbookViewId="0">
      <selection activeCell="D20" sqref="D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52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34</v>
      </c>
      <c r="D11" s="52">
        <v>34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1373.5736117647059</v>
      </c>
      <c r="D12" s="18">
        <v>1111.9405428571429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47409.502800000002</v>
      </c>
      <c r="D13" s="50">
        <f>D15+D29+D30+D33+D31+D32</f>
        <v>35859.127099999998</v>
      </c>
      <c r="E13" s="50"/>
    </row>
    <row r="14" spans="1:7" x14ac:dyDescent="0.3">
      <c r="A14" s="7" t="s">
        <v>0</v>
      </c>
      <c r="B14" s="8"/>
      <c r="C14" s="18"/>
      <c r="D14" s="18">
        <f t="shared" ref="D14:D31" si="0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34685.599999999999</v>
      </c>
      <c r="D15" s="50">
        <f>D17+D20+D23+D26</f>
        <v>26014.2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0">
        <v>3099.6</v>
      </c>
      <c r="D17" s="50">
        <f>(C17/4)*3</f>
        <v>2324.6999999999998</v>
      </c>
      <c r="E17" s="50"/>
    </row>
    <row r="18" spans="1:5" s="22" customFormat="1" x14ac:dyDescent="0.3">
      <c r="A18" s="26" t="s">
        <v>4</v>
      </c>
      <c r="B18" s="27" t="s">
        <v>3</v>
      </c>
      <c r="C18" s="44">
        <v>2</v>
      </c>
      <c r="D18" s="18">
        <f t="shared" si="0"/>
        <v>2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>
        <f>C17/C18/12*1000+200</f>
        <v>129350</v>
      </c>
      <c r="D19" s="18">
        <f t="shared" si="0"/>
        <v>129350</v>
      </c>
      <c r="E19" s="43"/>
    </row>
    <row r="20" spans="1:5" s="22" customFormat="1" ht="25.5" x14ac:dyDescent="0.3">
      <c r="A20" s="19" t="s">
        <v>31</v>
      </c>
      <c r="B20" s="59" t="s">
        <v>2</v>
      </c>
      <c r="C20" s="60">
        <v>18609.400000000001</v>
      </c>
      <c r="D20" s="50">
        <f>(C20/4)*3</f>
        <v>13957.050000000001</v>
      </c>
      <c r="E20" s="50"/>
    </row>
    <row r="21" spans="1:5" s="22" customFormat="1" x14ac:dyDescent="0.3">
      <c r="A21" s="26" t="s">
        <v>4</v>
      </c>
      <c r="B21" s="27" t="s">
        <v>3</v>
      </c>
      <c r="C21" s="44">
        <v>11.67</v>
      </c>
      <c r="D21" s="18">
        <f t="shared" si="0"/>
        <v>11.67</v>
      </c>
      <c r="E21" s="18"/>
    </row>
    <row r="22" spans="1:5" s="22" customFormat="1" ht="21.95" customHeight="1" x14ac:dyDescent="0.3">
      <c r="A22" s="26" t="s">
        <v>26</v>
      </c>
      <c r="B22" s="20" t="s">
        <v>27</v>
      </c>
      <c r="C22" s="43">
        <f>C20/12/C21*1000</f>
        <v>132886.31819480151</v>
      </c>
      <c r="D22" s="18">
        <f t="shared" si="0"/>
        <v>132886.31819480151</v>
      </c>
      <c r="E22" s="43"/>
    </row>
    <row r="23" spans="1:5" ht="39" x14ac:dyDescent="0.3">
      <c r="A23" s="11" t="s">
        <v>61</v>
      </c>
      <c r="B23" s="57" t="s">
        <v>2</v>
      </c>
      <c r="C23" s="60"/>
      <c r="D23" s="50">
        <f t="shared" si="0"/>
        <v>0</v>
      </c>
      <c r="E23" s="50"/>
    </row>
    <row r="24" spans="1:5" x14ac:dyDescent="0.3">
      <c r="A24" s="9" t="s">
        <v>4</v>
      </c>
      <c r="B24" s="10" t="s">
        <v>3</v>
      </c>
      <c r="C24" s="54"/>
      <c r="D24" s="51">
        <f t="shared" si="0"/>
        <v>0</v>
      </c>
      <c r="E24" s="51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0"/>
        <v>0</v>
      </c>
      <c r="E25" s="43"/>
    </row>
    <row r="26" spans="1:5" ht="25.5" x14ac:dyDescent="0.3">
      <c r="A26" s="5" t="s">
        <v>23</v>
      </c>
      <c r="B26" s="57" t="s">
        <v>2</v>
      </c>
      <c r="C26" s="60">
        <v>12976.6</v>
      </c>
      <c r="D26" s="50">
        <f>(C26/4)*3</f>
        <v>9732.4500000000007</v>
      </c>
      <c r="E26" s="50"/>
    </row>
    <row r="27" spans="1:5" x14ac:dyDescent="0.3">
      <c r="A27" s="9" t="s">
        <v>4</v>
      </c>
      <c r="B27" s="10" t="s">
        <v>3</v>
      </c>
      <c r="C27" s="44">
        <v>16.5</v>
      </c>
      <c r="D27" s="18">
        <f t="shared" si="0"/>
        <v>16.5</v>
      </c>
      <c r="E27" s="18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65538.383838383845</v>
      </c>
      <c r="D28" s="18">
        <f t="shared" si="0"/>
        <v>65538.383838383845</v>
      </c>
      <c r="E28" s="43"/>
    </row>
    <row r="29" spans="1:5" ht="25.5" x14ac:dyDescent="0.3">
      <c r="A29" s="5" t="s">
        <v>5</v>
      </c>
      <c r="B29" s="6" t="s">
        <v>2</v>
      </c>
      <c r="C29" s="50">
        <f>C15*10.05%</f>
        <v>3485.9027999999998</v>
      </c>
      <c r="D29" s="50">
        <f>(C29/4)*3</f>
        <v>2614.4270999999999</v>
      </c>
      <c r="E29" s="50"/>
    </row>
    <row r="30" spans="1:5" ht="36.75" x14ac:dyDescent="0.3">
      <c r="A30" s="11" t="s">
        <v>6</v>
      </c>
      <c r="B30" s="6" t="s">
        <v>2</v>
      </c>
      <c r="C30" s="50">
        <v>4069</v>
      </c>
      <c r="D30" s="50">
        <f>(C30/4)*3</f>
        <v>3051.75</v>
      </c>
      <c r="E30" s="50"/>
    </row>
    <row r="31" spans="1:5" ht="25.5" x14ac:dyDescent="0.3">
      <c r="A31" s="11" t="s">
        <v>7</v>
      </c>
      <c r="B31" s="6" t="s">
        <v>2</v>
      </c>
      <c r="C31" s="50">
        <v>500</v>
      </c>
      <c r="D31" s="50">
        <f>C31</f>
        <v>500</v>
      </c>
      <c r="E31" s="50"/>
    </row>
    <row r="32" spans="1:5" ht="36.75" x14ac:dyDescent="0.3">
      <c r="A32" s="11" t="s">
        <v>8</v>
      </c>
      <c r="B32" s="6" t="s">
        <v>2</v>
      </c>
      <c r="C32" s="50">
        <v>708</v>
      </c>
      <c r="D32" s="50">
        <f>C32</f>
        <v>708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3961</v>
      </c>
      <c r="D33" s="50">
        <f>(C33/4)*3</f>
        <v>2970.75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3" workbookViewId="0">
      <selection activeCell="D20" sqref="D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53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25</v>
      </c>
      <c r="D11" s="52">
        <v>25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1637.1907439999998</v>
      </c>
      <c r="D12" s="18">
        <f t="shared" ref="D12:D31" si="0">C12</f>
        <v>1637.1907439999998</v>
      </c>
      <c r="E12" s="18"/>
      <c r="F12" s="2" t="s">
        <v>32</v>
      </c>
    </row>
    <row r="13" spans="1:7" ht="25.5" x14ac:dyDescent="0.3">
      <c r="A13" s="5" t="s">
        <v>11</v>
      </c>
      <c r="B13" s="6" t="s">
        <v>2</v>
      </c>
      <c r="C13" s="50">
        <f>C15+C29+C30+C33+C31+C32</f>
        <v>41487.768599999996</v>
      </c>
      <c r="D13" s="50">
        <f>D15+D29+D30+D33+D31+D32</f>
        <v>31255.32645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33697.199999999997</v>
      </c>
      <c r="D15" s="50">
        <f>D17+D20+D23+D26</f>
        <v>25272.9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7" s="22" customFormat="1" ht="25.5" x14ac:dyDescent="0.3">
      <c r="A17" s="19" t="s">
        <v>30</v>
      </c>
      <c r="B17" s="59" t="s">
        <v>2</v>
      </c>
      <c r="C17" s="60">
        <v>3321.5</v>
      </c>
      <c r="D17" s="50">
        <f>(C17/4)*3</f>
        <v>2491.125</v>
      </c>
      <c r="E17" s="50"/>
    </row>
    <row r="18" spans="1:7" s="22" customFormat="1" x14ac:dyDescent="0.3">
      <c r="A18" s="26" t="s">
        <v>4</v>
      </c>
      <c r="B18" s="27" t="s">
        <v>3</v>
      </c>
      <c r="C18" s="44">
        <v>2</v>
      </c>
      <c r="D18" s="18">
        <f t="shared" si="0"/>
        <v>2</v>
      </c>
      <c r="E18" s="18"/>
    </row>
    <row r="19" spans="1:7" s="22" customFormat="1" ht="21.95" customHeight="1" x14ac:dyDescent="0.3">
      <c r="A19" s="26" t="s">
        <v>26</v>
      </c>
      <c r="B19" s="20" t="s">
        <v>27</v>
      </c>
      <c r="C19" s="43">
        <f>C17/C18/12*1000+200</f>
        <v>138595.83333333334</v>
      </c>
      <c r="D19" s="18">
        <f t="shared" si="0"/>
        <v>138595.83333333334</v>
      </c>
      <c r="E19" s="18"/>
    </row>
    <row r="20" spans="1:7" s="22" customFormat="1" ht="25.5" x14ac:dyDescent="0.3">
      <c r="A20" s="19" t="s">
        <v>31</v>
      </c>
      <c r="B20" s="59" t="s">
        <v>2</v>
      </c>
      <c r="C20" s="60">
        <v>20421.2</v>
      </c>
      <c r="D20" s="50">
        <f>(C20/4)*3</f>
        <v>15315.900000000001</v>
      </c>
      <c r="E20" s="50"/>
    </row>
    <row r="21" spans="1:7" s="22" customFormat="1" x14ac:dyDescent="0.3">
      <c r="A21" s="26" t="s">
        <v>4</v>
      </c>
      <c r="B21" s="27" t="s">
        <v>3</v>
      </c>
      <c r="C21" s="44">
        <v>11.5</v>
      </c>
      <c r="D21" s="18">
        <f t="shared" si="0"/>
        <v>11.5</v>
      </c>
      <c r="E21" s="18"/>
    </row>
    <row r="22" spans="1:7" ht="21.95" customHeight="1" x14ac:dyDescent="0.3">
      <c r="A22" s="9" t="s">
        <v>26</v>
      </c>
      <c r="B22" s="6" t="s">
        <v>27</v>
      </c>
      <c r="C22" s="43">
        <f>C20/12/C21*1000</f>
        <v>147979.71014492755</v>
      </c>
      <c r="D22" s="18">
        <f t="shared" si="0"/>
        <v>147979.71014492755</v>
      </c>
      <c r="E22" s="18"/>
    </row>
    <row r="23" spans="1:7" ht="39" x14ac:dyDescent="0.3">
      <c r="A23" s="11" t="s">
        <v>61</v>
      </c>
      <c r="B23" s="57" t="s">
        <v>2</v>
      </c>
      <c r="C23" s="60">
        <v>1089.2</v>
      </c>
      <c r="D23" s="50">
        <f>(C23/4)*3</f>
        <v>816.90000000000009</v>
      </c>
      <c r="E23" s="50"/>
    </row>
    <row r="24" spans="1:7" x14ac:dyDescent="0.3">
      <c r="A24" s="9" t="s">
        <v>4</v>
      </c>
      <c r="B24" s="10" t="s">
        <v>3</v>
      </c>
      <c r="C24" s="44">
        <v>1</v>
      </c>
      <c r="D24" s="18">
        <f t="shared" si="0"/>
        <v>1</v>
      </c>
      <c r="E24" s="18"/>
    </row>
    <row r="25" spans="1:7" ht="21.95" customHeight="1" x14ac:dyDescent="0.3">
      <c r="A25" s="9" t="s">
        <v>26</v>
      </c>
      <c r="B25" s="6" t="s">
        <v>27</v>
      </c>
      <c r="C25" s="43">
        <f>C23/C24/12*1000</f>
        <v>90766.666666666672</v>
      </c>
      <c r="D25" s="18">
        <f t="shared" si="0"/>
        <v>90766.666666666672</v>
      </c>
      <c r="E25" s="18"/>
    </row>
    <row r="26" spans="1:7" ht="25.5" x14ac:dyDescent="0.3">
      <c r="A26" s="5" t="s">
        <v>23</v>
      </c>
      <c r="B26" s="57" t="s">
        <v>2</v>
      </c>
      <c r="C26" s="60">
        <v>8865.2999999999993</v>
      </c>
      <c r="D26" s="50">
        <f>(C26/4)*3</f>
        <v>6648.9749999999995</v>
      </c>
      <c r="E26" s="50"/>
    </row>
    <row r="27" spans="1:7" x14ac:dyDescent="0.3">
      <c r="A27" s="9" t="s">
        <v>4</v>
      </c>
      <c r="B27" s="10" t="s">
        <v>3</v>
      </c>
      <c r="C27" s="44">
        <v>12.5</v>
      </c>
      <c r="D27" s="18">
        <f t="shared" si="0"/>
        <v>12.5</v>
      </c>
      <c r="E27" s="18"/>
    </row>
    <row r="28" spans="1:7" ht="21.95" customHeight="1" x14ac:dyDescent="0.3">
      <c r="A28" s="9" t="s">
        <v>26</v>
      </c>
      <c r="B28" s="6" t="s">
        <v>27</v>
      </c>
      <c r="C28" s="43">
        <f>C26/12/C27*1000</f>
        <v>59102</v>
      </c>
      <c r="D28" s="18">
        <f t="shared" si="0"/>
        <v>59102</v>
      </c>
      <c r="E28" s="18"/>
    </row>
    <row r="29" spans="1:7" ht="25.5" x14ac:dyDescent="0.3">
      <c r="A29" s="5" t="s">
        <v>5</v>
      </c>
      <c r="B29" s="6" t="s">
        <v>2</v>
      </c>
      <c r="C29" s="50">
        <f>C15*10.05%</f>
        <v>3386.5686000000001</v>
      </c>
      <c r="D29" s="50">
        <f>(C29/4)*3</f>
        <v>2539.9264499999999</v>
      </c>
      <c r="E29" s="50"/>
      <c r="G29" s="2" t="s">
        <v>32</v>
      </c>
    </row>
    <row r="30" spans="1:7" ht="36.75" x14ac:dyDescent="0.3">
      <c r="A30" s="11" t="s">
        <v>6</v>
      </c>
      <c r="B30" s="6" t="s">
        <v>2</v>
      </c>
      <c r="C30" s="50">
        <v>1861</v>
      </c>
      <c r="D30" s="50">
        <f>(C30/4)*3</f>
        <v>1395.75</v>
      </c>
      <c r="E30" s="50"/>
    </row>
    <row r="31" spans="1:7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7" ht="36.75" x14ac:dyDescent="0.3">
      <c r="A32" s="11" t="s">
        <v>8</v>
      </c>
      <c r="B32" s="6" t="s">
        <v>2</v>
      </c>
      <c r="C32" s="50">
        <v>558</v>
      </c>
      <c r="D32" s="50">
        <f>C32</f>
        <v>558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1985</v>
      </c>
      <c r="D33" s="50">
        <f>(C33/4)*3</f>
        <v>1488.75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3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54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14</v>
      </c>
      <c r="D11" s="52">
        <v>14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2752.9666142857141</v>
      </c>
      <c r="D12" s="18">
        <f t="shared" ref="D12:D31" si="0">C12</f>
        <v>2752.9666142857141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39099.532599999999</v>
      </c>
      <c r="D13" s="50">
        <f>D15+D29+D30+D33+D31+D32</f>
        <v>29539.149450000001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31625.200000000001</v>
      </c>
      <c r="D15" s="50">
        <f>D17+D20+D23+D26</f>
        <v>23718.9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6" s="22" customFormat="1" ht="25.5" x14ac:dyDescent="0.3">
      <c r="A17" s="19" t="s">
        <v>30</v>
      </c>
      <c r="B17" s="59" t="s">
        <v>2</v>
      </c>
      <c r="C17" s="61">
        <v>3255.8</v>
      </c>
      <c r="D17" s="50">
        <f>(C17/4)*3</f>
        <v>2441.8500000000004</v>
      </c>
      <c r="E17" s="50"/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0"/>
        <v>2</v>
      </c>
      <c r="E18" s="18"/>
    </row>
    <row r="19" spans="1:6" s="22" customFormat="1" ht="21.95" customHeight="1" x14ac:dyDescent="0.3">
      <c r="A19" s="26" t="s">
        <v>26</v>
      </c>
      <c r="B19" s="20" t="s">
        <v>27</v>
      </c>
      <c r="C19" s="34">
        <f>C17/12/C18*1000</f>
        <v>135658.33333333334</v>
      </c>
      <c r="D19" s="18">
        <f t="shared" si="0"/>
        <v>135658.33333333334</v>
      </c>
      <c r="E19" s="18"/>
    </row>
    <row r="20" spans="1:6" s="22" customFormat="1" ht="25.5" x14ac:dyDescent="0.3">
      <c r="A20" s="19" t="s">
        <v>31</v>
      </c>
      <c r="B20" s="59" t="s">
        <v>2</v>
      </c>
      <c r="C20" s="61">
        <v>17649.7</v>
      </c>
      <c r="D20" s="50">
        <f>(C20/4)*3</f>
        <v>13237.275000000001</v>
      </c>
      <c r="E20" s="50"/>
    </row>
    <row r="21" spans="1:6" s="22" customFormat="1" x14ac:dyDescent="0.3">
      <c r="A21" s="26" t="s">
        <v>4</v>
      </c>
      <c r="B21" s="27" t="s">
        <v>3</v>
      </c>
      <c r="C21" s="41">
        <v>9.89</v>
      </c>
      <c r="D21" s="18">
        <f t="shared" si="0"/>
        <v>9.89</v>
      </c>
      <c r="E21" s="18"/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148716.71722278395</v>
      </c>
      <c r="D22" s="18">
        <f t="shared" si="0"/>
        <v>148716.71722278395</v>
      </c>
      <c r="E22" s="18"/>
    </row>
    <row r="23" spans="1:6" ht="39" x14ac:dyDescent="0.3">
      <c r="A23" s="11" t="s">
        <v>61</v>
      </c>
      <c r="B23" s="57" t="s">
        <v>2</v>
      </c>
      <c r="C23" s="61">
        <v>1140.2</v>
      </c>
      <c r="D23" s="50">
        <f>(C23/4)*3</f>
        <v>855.15000000000009</v>
      </c>
      <c r="E23" s="50"/>
      <c r="F23" s="1"/>
    </row>
    <row r="24" spans="1:6" x14ac:dyDescent="0.3">
      <c r="A24" s="9" t="s">
        <v>4</v>
      </c>
      <c r="B24" s="10" t="s">
        <v>3</v>
      </c>
      <c r="C24" s="41">
        <v>1</v>
      </c>
      <c r="D24" s="18">
        <f t="shared" si="0"/>
        <v>1</v>
      </c>
      <c r="E24" s="18"/>
    </row>
    <row r="25" spans="1:6" ht="21.95" customHeight="1" x14ac:dyDescent="0.3">
      <c r="A25" s="9" t="s">
        <v>26</v>
      </c>
      <c r="B25" s="6" t="s">
        <v>27</v>
      </c>
      <c r="C25" s="34">
        <f>C23/C24/12*1000</f>
        <v>95016.666666666672</v>
      </c>
      <c r="D25" s="18">
        <f t="shared" si="0"/>
        <v>95016.666666666672</v>
      </c>
      <c r="E25" s="18"/>
    </row>
    <row r="26" spans="1:6" ht="25.5" x14ac:dyDescent="0.3">
      <c r="A26" s="5" t="s">
        <v>23</v>
      </c>
      <c r="B26" s="57" t="s">
        <v>2</v>
      </c>
      <c r="C26" s="61">
        <v>9579.5</v>
      </c>
      <c r="D26" s="50">
        <f>(C26/4)*3</f>
        <v>7184.625</v>
      </c>
      <c r="E26" s="50"/>
    </row>
    <row r="27" spans="1:6" x14ac:dyDescent="0.3">
      <c r="A27" s="9" t="s">
        <v>4</v>
      </c>
      <c r="B27" s="10" t="s">
        <v>3</v>
      </c>
      <c r="C27" s="41">
        <v>12.5</v>
      </c>
      <c r="D27" s="18">
        <f t="shared" si="0"/>
        <v>12.5</v>
      </c>
      <c r="E27" s="18"/>
    </row>
    <row r="28" spans="1:6" ht="21.95" customHeight="1" x14ac:dyDescent="0.3">
      <c r="A28" s="9" t="s">
        <v>26</v>
      </c>
      <c r="B28" s="6" t="s">
        <v>27</v>
      </c>
      <c r="C28" s="34">
        <f>C26/12/C27*1000</f>
        <v>63863.333333333328</v>
      </c>
      <c r="D28" s="18">
        <f t="shared" si="0"/>
        <v>63863.333333333328</v>
      </c>
      <c r="E28" s="18"/>
    </row>
    <row r="29" spans="1:6" ht="25.5" x14ac:dyDescent="0.3">
      <c r="A29" s="5" t="s">
        <v>5</v>
      </c>
      <c r="B29" s="6" t="s">
        <v>2</v>
      </c>
      <c r="C29" s="50">
        <f>C15*10.05%</f>
        <v>3178.3326000000002</v>
      </c>
      <c r="D29" s="50">
        <f>(C29/4)*3</f>
        <v>2383.7494500000003</v>
      </c>
      <c r="E29" s="50"/>
    </row>
    <row r="30" spans="1:6" ht="36.75" x14ac:dyDescent="0.3">
      <c r="A30" s="11" t="s">
        <v>6</v>
      </c>
      <c r="B30" s="6" t="s">
        <v>2</v>
      </c>
      <c r="C30" s="50">
        <v>2054</v>
      </c>
      <c r="D30" s="50">
        <f>(C30/4)*3</f>
        <v>1540.5</v>
      </c>
      <c r="E30" s="50"/>
    </row>
    <row r="31" spans="1:6" ht="25.5" x14ac:dyDescent="0.3">
      <c r="A31" s="11" t="s">
        <v>7</v>
      </c>
      <c r="B31" s="6" t="s">
        <v>2</v>
      </c>
      <c r="C31" s="18">
        <v>300</v>
      </c>
      <c r="D31" s="50">
        <f>C31</f>
        <v>300</v>
      </c>
      <c r="E31" s="18"/>
    </row>
    <row r="32" spans="1:6" ht="36.75" x14ac:dyDescent="0.3">
      <c r="A32" s="11" t="s">
        <v>8</v>
      </c>
      <c r="B32" s="6" t="s">
        <v>2</v>
      </c>
      <c r="C32" s="50">
        <v>558</v>
      </c>
      <c r="D32" s="50">
        <f>C32</f>
        <v>558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1384</v>
      </c>
      <c r="D33" s="50">
        <f>(C33/4)*3</f>
        <v>1038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opLeftCell="A10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55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30</v>
      </c>
      <c r="D11" s="52">
        <v>30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1168.8591133333332</v>
      </c>
      <c r="D12" s="18">
        <f t="shared" ref="D12:D31" si="0">C12</f>
        <v>1168.8591133333332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35623.773399999998</v>
      </c>
      <c r="D13" s="50">
        <f>D15+D29+D30+D33+D31+D32</f>
        <v>26857.330049999997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57" t="s">
        <v>2</v>
      </c>
      <c r="C15" s="61">
        <f>C17+C20+C23+C26</f>
        <v>28586.799999999999</v>
      </c>
      <c r="D15" s="61">
        <f>D17+D20+D23+D26</f>
        <v>21440.1</v>
      </c>
      <c r="E15" s="50"/>
    </row>
    <row r="16" spans="1:7" x14ac:dyDescent="0.3">
      <c r="A16" s="7" t="s">
        <v>1</v>
      </c>
      <c r="B16" s="8"/>
      <c r="C16" s="34"/>
      <c r="D16" s="18">
        <f t="shared" si="0"/>
        <v>0</v>
      </c>
      <c r="E16" s="18"/>
    </row>
    <row r="17" spans="1:6" s="22" customFormat="1" ht="25.5" x14ac:dyDescent="0.3">
      <c r="A17" s="19" t="s">
        <v>30</v>
      </c>
      <c r="B17" s="59" t="s">
        <v>2</v>
      </c>
      <c r="C17" s="61">
        <v>3366.7</v>
      </c>
      <c r="D17" s="50">
        <f>(C17/4)*3</f>
        <v>2525.0249999999996</v>
      </c>
      <c r="E17" s="50"/>
    </row>
    <row r="18" spans="1:6" s="22" customFormat="1" x14ac:dyDescent="0.3">
      <c r="A18" s="26" t="s">
        <v>4</v>
      </c>
      <c r="B18" s="27" t="s">
        <v>3</v>
      </c>
      <c r="C18" s="41">
        <v>2</v>
      </c>
      <c r="D18" s="18">
        <f t="shared" si="0"/>
        <v>2</v>
      </c>
      <c r="E18" s="18"/>
      <c r="F18" s="22" t="s">
        <v>32</v>
      </c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140479.16666666666</v>
      </c>
      <c r="D19" s="18">
        <f t="shared" si="0"/>
        <v>140479.16666666666</v>
      </c>
      <c r="E19" s="18"/>
    </row>
    <row r="20" spans="1:6" s="22" customFormat="1" ht="25.5" x14ac:dyDescent="0.3">
      <c r="A20" s="19" t="s">
        <v>31</v>
      </c>
      <c r="B20" s="59" t="s">
        <v>2</v>
      </c>
      <c r="C20" s="61">
        <v>19595.599999999999</v>
      </c>
      <c r="D20" s="50">
        <f>(C20/4)*3</f>
        <v>14696.699999999999</v>
      </c>
      <c r="E20" s="50"/>
    </row>
    <row r="21" spans="1:6" s="22" customFormat="1" x14ac:dyDescent="0.3">
      <c r="A21" s="26" t="s">
        <v>4</v>
      </c>
      <c r="B21" s="27" t="s">
        <v>3</v>
      </c>
      <c r="C21" s="41">
        <v>11.5</v>
      </c>
      <c r="D21" s="18">
        <f t="shared" si="0"/>
        <v>11.5</v>
      </c>
      <c r="E21" s="18"/>
    </row>
    <row r="22" spans="1:6" s="22" customFormat="1" ht="21.95" customHeight="1" x14ac:dyDescent="0.3">
      <c r="A22" s="26" t="s">
        <v>26</v>
      </c>
      <c r="B22" s="20" t="s">
        <v>27</v>
      </c>
      <c r="C22" s="34">
        <f>C20/12/C21*1000</f>
        <v>141997.10144927533</v>
      </c>
      <c r="D22" s="18">
        <f t="shared" si="0"/>
        <v>141997.10144927533</v>
      </c>
      <c r="E22" s="18"/>
    </row>
    <row r="23" spans="1:6" ht="39" x14ac:dyDescent="0.3">
      <c r="A23" s="11" t="s">
        <v>61</v>
      </c>
      <c r="B23" s="57" t="s">
        <v>2</v>
      </c>
      <c r="C23" s="61"/>
      <c r="D23" s="50">
        <f t="shared" si="0"/>
        <v>0</v>
      </c>
      <c r="E23" s="50"/>
    </row>
    <row r="24" spans="1:6" x14ac:dyDescent="0.3">
      <c r="A24" s="9" t="s">
        <v>4</v>
      </c>
      <c r="B24" s="10" t="s">
        <v>3</v>
      </c>
      <c r="C24" s="41"/>
      <c r="D24" s="18"/>
      <c r="E24" s="18"/>
    </row>
    <row r="25" spans="1:6" ht="21.95" customHeight="1" x14ac:dyDescent="0.3">
      <c r="A25" s="9" t="s">
        <v>26</v>
      </c>
      <c r="B25" s="6" t="s">
        <v>27</v>
      </c>
      <c r="C25" s="34"/>
      <c r="D25" s="18"/>
      <c r="E25" s="18"/>
    </row>
    <row r="26" spans="1:6" ht="25.5" x14ac:dyDescent="0.3">
      <c r="A26" s="5" t="s">
        <v>23</v>
      </c>
      <c r="B26" s="57" t="s">
        <v>2</v>
      </c>
      <c r="C26" s="61">
        <v>5624.5</v>
      </c>
      <c r="D26" s="50">
        <f>(C26/4)*3</f>
        <v>4218.375</v>
      </c>
      <c r="E26" s="50"/>
    </row>
    <row r="27" spans="1:6" x14ac:dyDescent="0.3">
      <c r="A27" s="9" t="s">
        <v>4</v>
      </c>
      <c r="B27" s="10" t="s">
        <v>3</v>
      </c>
      <c r="C27" s="41">
        <v>7</v>
      </c>
      <c r="D27" s="18">
        <f t="shared" si="0"/>
        <v>7</v>
      </c>
      <c r="E27" s="18"/>
    </row>
    <row r="28" spans="1:6" ht="21.95" customHeight="1" x14ac:dyDescent="0.3">
      <c r="A28" s="9" t="s">
        <v>26</v>
      </c>
      <c r="B28" s="6" t="s">
        <v>27</v>
      </c>
      <c r="C28" s="34">
        <f>C26/12/C27*1000</f>
        <v>66958.333333333328</v>
      </c>
      <c r="D28" s="18">
        <f t="shared" si="0"/>
        <v>66958.333333333328</v>
      </c>
      <c r="E28" s="18"/>
    </row>
    <row r="29" spans="1:6" ht="25.5" x14ac:dyDescent="0.3">
      <c r="A29" s="5" t="s">
        <v>5</v>
      </c>
      <c r="B29" s="6" t="s">
        <v>2</v>
      </c>
      <c r="C29" s="50">
        <f>C15*10.05%</f>
        <v>2872.9734000000003</v>
      </c>
      <c r="D29" s="50">
        <f>(C29/4)*3</f>
        <v>2154.7300500000001</v>
      </c>
      <c r="E29" s="50"/>
    </row>
    <row r="30" spans="1:6" ht="36.75" x14ac:dyDescent="0.3">
      <c r="A30" s="11" t="s">
        <v>6</v>
      </c>
      <c r="B30" s="6" t="s">
        <v>2</v>
      </c>
      <c r="C30" s="61">
        <v>1630</v>
      </c>
      <c r="D30" s="50">
        <f>(C30/4)*3</f>
        <v>1222.5</v>
      </c>
      <c r="E30" s="50"/>
    </row>
    <row r="31" spans="1:6" ht="25.5" x14ac:dyDescent="0.3">
      <c r="A31" s="11" t="s">
        <v>7</v>
      </c>
      <c r="B31" s="6" t="s">
        <v>2</v>
      </c>
      <c r="C31" s="34">
        <v>0</v>
      </c>
      <c r="D31" s="50">
        <f>C31</f>
        <v>0</v>
      </c>
      <c r="E31" s="18"/>
    </row>
    <row r="32" spans="1:6" ht="36.75" x14ac:dyDescent="0.3">
      <c r="A32" s="11" t="s">
        <v>8</v>
      </c>
      <c r="B32" s="6" t="s">
        <v>2</v>
      </c>
      <c r="C32" s="50">
        <v>558</v>
      </c>
      <c r="D32" s="50">
        <f>C32</f>
        <v>558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1976</v>
      </c>
      <c r="D33" s="50">
        <f>(C33/4)*3</f>
        <v>1482</v>
      </c>
      <c r="E33" s="50"/>
    </row>
    <row r="34" spans="1:5" x14ac:dyDescent="0.3">
      <c r="C34" s="42"/>
      <c r="D34" s="42"/>
      <c r="E34" s="4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3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56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8" t="s">
        <v>14</v>
      </c>
    </row>
    <row r="11" spans="1:7" x14ac:dyDescent="0.3">
      <c r="A11" s="5" t="s">
        <v>21</v>
      </c>
      <c r="B11" s="6" t="s">
        <v>10</v>
      </c>
      <c r="C11" s="52">
        <v>24</v>
      </c>
      <c r="D11" s="52">
        <v>24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1685.6334041666669</v>
      </c>
      <c r="D12" s="18">
        <f t="shared" ref="D12:D31" si="0">C12</f>
        <v>1685.6334041666669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41751.201700000005</v>
      </c>
      <c r="D13" s="50">
        <f>D15+D29+D30+D33+D31+D32</f>
        <v>31637.401275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32923.4</v>
      </c>
      <c r="D15" s="50">
        <f>D17+D20+D23+D26</f>
        <v>24692.55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59" t="s">
        <v>2</v>
      </c>
      <c r="C17" s="61">
        <v>3033.2</v>
      </c>
      <c r="D17" s="50">
        <f>(C17/4)*3</f>
        <v>2274.8999999999996</v>
      </c>
      <c r="E17" s="50"/>
    </row>
    <row r="18" spans="1:5" s="22" customFormat="1" x14ac:dyDescent="0.3">
      <c r="A18" s="26" t="s">
        <v>4</v>
      </c>
      <c r="B18" s="27" t="s">
        <v>3</v>
      </c>
      <c r="C18" s="34">
        <v>2</v>
      </c>
      <c r="D18" s="18">
        <f t="shared" si="0"/>
        <v>2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126583.33333333333</v>
      </c>
      <c r="D19" s="18">
        <f t="shared" si="0"/>
        <v>126583.33333333333</v>
      </c>
      <c r="E19" s="18"/>
    </row>
    <row r="20" spans="1:5" s="22" customFormat="1" ht="25.5" x14ac:dyDescent="0.3">
      <c r="A20" s="19" t="s">
        <v>31</v>
      </c>
      <c r="B20" s="59" t="s">
        <v>2</v>
      </c>
      <c r="C20" s="61">
        <v>17515.3</v>
      </c>
      <c r="D20" s="50">
        <f>(C20/4)*3</f>
        <v>13136.474999999999</v>
      </c>
      <c r="E20" s="50"/>
    </row>
    <row r="21" spans="1:5" s="22" customFormat="1" x14ac:dyDescent="0.3">
      <c r="A21" s="26" t="s">
        <v>4</v>
      </c>
      <c r="B21" s="27" t="s">
        <v>3</v>
      </c>
      <c r="C21" s="34">
        <v>10.44</v>
      </c>
      <c r="D21" s="18">
        <f t="shared" si="0"/>
        <v>10.44</v>
      </c>
      <c r="E21" s="18"/>
    </row>
    <row r="22" spans="1:5" s="22" customFormat="1" ht="21.95" customHeight="1" x14ac:dyDescent="0.3">
      <c r="A22" s="26" t="s">
        <v>26</v>
      </c>
      <c r="B22" s="20" t="s">
        <v>27</v>
      </c>
      <c r="C22" s="34">
        <f>C20/12/C21*1000</f>
        <v>139809.22733077907</v>
      </c>
      <c r="D22" s="18">
        <f t="shared" si="0"/>
        <v>139809.22733077907</v>
      </c>
      <c r="E22" s="18"/>
    </row>
    <row r="23" spans="1:5" ht="39" x14ac:dyDescent="0.3">
      <c r="A23" s="11" t="s">
        <v>61</v>
      </c>
      <c r="B23" s="57" t="s">
        <v>2</v>
      </c>
      <c r="C23" s="61">
        <v>1922.8</v>
      </c>
      <c r="D23" s="50">
        <f>(C23/4)*3</f>
        <v>1442.1</v>
      </c>
      <c r="E23" s="50"/>
    </row>
    <row r="24" spans="1:5" x14ac:dyDescent="0.3">
      <c r="A24" s="9" t="s">
        <v>4</v>
      </c>
      <c r="B24" s="10" t="s">
        <v>3</v>
      </c>
      <c r="C24" s="34">
        <v>1.5</v>
      </c>
      <c r="D24" s="18">
        <f t="shared" si="0"/>
        <v>1.5</v>
      </c>
      <c r="E24" s="18"/>
    </row>
    <row r="25" spans="1:5" ht="21.95" customHeight="1" x14ac:dyDescent="0.3">
      <c r="A25" s="9" t="s">
        <v>26</v>
      </c>
      <c r="B25" s="6" t="s">
        <v>27</v>
      </c>
      <c r="C25" s="34">
        <f>C23/C24/12*1000</f>
        <v>106822.2222222222</v>
      </c>
      <c r="D25" s="18">
        <f t="shared" si="0"/>
        <v>106822.2222222222</v>
      </c>
      <c r="E25" s="18"/>
    </row>
    <row r="26" spans="1:5" ht="25.5" x14ac:dyDescent="0.3">
      <c r="A26" s="5" t="s">
        <v>23</v>
      </c>
      <c r="B26" s="57" t="s">
        <v>2</v>
      </c>
      <c r="C26" s="61">
        <v>10452.1</v>
      </c>
      <c r="D26" s="50">
        <f>(C26/4)*3</f>
        <v>7839.0750000000007</v>
      </c>
      <c r="E26" s="50"/>
    </row>
    <row r="27" spans="1:5" x14ac:dyDescent="0.3">
      <c r="A27" s="9" t="s">
        <v>4</v>
      </c>
      <c r="B27" s="10" t="s">
        <v>3</v>
      </c>
      <c r="C27" s="34">
        <v>14</v>
      </c>
      <c r="D27" s="18">
        <f t="shared" si="0"/>
        <v>14</v>
      </c>
      <c r="E27" s="18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62214.880952380954</v>
      </c>
      <c r="D28" s="18">
        <f t="shared" si="0"/>
        <v>62214.880952380954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3308.8017000000004</v>
      </c>
      <c r="D29" s="50">
        <f>(C29/4)*3</f>
        <v>2481.6012750000004</v>
      </c>
      <c r="E29" s="50"/>
    </row>
    <row r="30" spans="1:5" ht="36.75" x14ac:dyDescent="0.3">
      <c r="A30" s="11" t="s">
        <v>6</v>
      </c>
      <c r="B30" s="6" t="s">
        <v>2</v>
      </c>
      <c r="C30" s="61">
        <v>1847</v>
      </c>
      <c r="D30" s="50">
        <f>(C30/4)*3</f>
        <v>1385.25</v>
      </c>
      <c r="E30" s="50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5" ht="36.75" x14ac:dyDescent="0.3">
      <c r="A32" s="11" t="s">
        <v>8</v>
      </c>
      <c r="B32" s="6" t="s">
        <v>2</v>
      </c>
      <c r="C32" s="77">
        <v>1296</v>
      </c>
      <c r="D32" s="50">
        <f>C32</f>
        <v>1296</v>
      </c>
      <c r="E32" s="50"/>
    </row>
    <row r="33" spans="1:5" ht="38.25" customHeight="1" x14ac:dyDescent="0.3">
      <c r="A33" s="11" t="s">
        <v>9</v>
      </c>
      <c r="B33" s="6" t="s">
        <v>2</v>
      </c>
      <c r="C33" s="50">
        <v>2376</v>
      </c>
      <c r="D33" s="50">
        <f>(C33/4)*3</f>
        <v>1782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3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58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</v>
      </c>
      <c r="D11" s="52">
        <v>8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1985.6484</v>
      </c>
      <c r="D12" s="18">
        <f t="shared" ref="D12:D31" si="0">C12</f>
        <v>1985.6484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16443.1872</v>
      </c>
      <c r="D13" s="50">
        <f>D15+D29+D30+D33+D31+D32</f>
        <v>12471.8904</v>
      </c>
      <c r="E13" s="18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C20+C26</f>
        <v>12694.400000000001</v>
      </c>
      <c r="D15" s="50">
        <f>D20+D26</f>
        <v>9520.7999999999993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25" t="s">
        <v>30</v>
      </c>
      <c r="B17" s="20" t="s">
        <v>2</v>
      </c>
      <c r="C17" s="43"/>
      <c r="D17" s="18">
        <f t="shared" si="0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0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/>
      <c r="D19" s="18">
        <f t="shared" si="0"/>
        <v>0</v>
      </c>
      <c r="E19" s="18"/>
    </row>
    <row r="20" spans="1:5" s="22" customFormat="1" ht="25.5" x14ac:dyDescent="0.3">
      <c r="A20" s="19" t="s">
        <v>31</v>
      </c>
      <c r="B20" s="59" t="s">
        <v>2</v>
      </c>
      <c r="C20" s="60">
        <v>9036.2000000000007</v>
      </c>
      <c r="D20" s="50">
        <f>(C20/4)*3</f>
        <v>6777.1500000000005</v>
      </c>
      <c r="E20" s="50"/>
    </row>
    <row r="21" spans="1:5" s="22" customFormat="1" x14ac:dyDescent="0.3">
      <c r="A21" s="26" t="s">
        <v>4</v>
      </c>
      <c r="B21" s="27" t="s">
        <v>3</v>
      </c>
      <c r="C21" s="44">
        <v>5.56</v>
      </c>
      <c r="D21" s="18">
        <f t="shared" si="0"/>
        <v>5.56</v>
      </c>
      <c r="E21" s="18"/>
    </row>
    <row r="22" spans="1:5" ht="21.95" customHeight="1" x14ac:dyDescent="0.3">
      <c r="A22" s="9" t="s">
        <v>26</v>
      </c>
      <c r="B22" s="6" t="s">
        <v>27</v>
      </c>
      <c r="C22" s="43">
        <f>C20/12/C21*1000</f>
        <v>135434.65227817747</v>
      </c>
      <c r="D22" s="18">
        <f t="shared" si="0"/>
        <v>135434.65227817747</v>
      </c>
      <c r="E22" s="18"/>
    </row>
    <row r="23" spans="1:5" ht="39" x14ac:dyDescent="0.3">
      <c r="A23" s="13" t="s">
        <v>25</v>
      </c>
      <c r="B23" s="6" t="s">
        <v>2</v>
      </c>
      <c r="C23" s="43"/>
      <c r="D23" s="18">
        <f t="shared" si="0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0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0"/>
        <v>0</v>
      </c>
      <c r="E25" s="18"/>
    </row>
    <row r="26" spans="1:5" ht="25.5" x14ac:dyDescent="0.3">
      <c r="A26" s="5" t="s">
        <v>23</v>
      </c>
      <c r="B26" s="57" t="s">
        <v>2</v>
      </c>
      <c r="C26" s="60">
        <v>3658.2</v>
      </c>
      <c r="D26" s="50">
        <f>(C26/4)*3</f>
        <v>2743.6499999999996</v>
      </c>
      <c r="E26" s="50"/>
    </row>
    <row r="27" spans="1:5" x14ac:dyDescent="0.3">
      <c r="A27" s="9" t="s">
        <v>4</v>
      </c>
      <c r="B27" s="10" t="s">
        <v>3</v>
      </c>
      <c r="C27" s="44">
        <v>4.5</v>
      </c>
      <c r="D27" s="18">
        <f t="shared" si="0"/>
        <v>4.5</v>
      </c>
      <c r="E27" s="18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67744.444444444438</v>
      </c>
      <c r="D28" s="18">
        <f t="shared" si="0"/>
        <v>67744.444444444438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1275.7872000000002</v>
      </c>
      <c r="D29" s="50">
        <f>(C29/4)*3</f>
        <v>956.84040000000016</v>
      </c>
      <c r="E29" s="50"/>
    </row>
    <row r="30" spans="1:5" ht="36.75" x14ac:dyDescent="0.3">
      <c r="A30" s="11" t="s">
        <v>6</v>
      </c>
      <c r="B30" s="6" t="s">
        <v>2</v>
      </c>
      <c r="C30" s="50">
        <v>1086</v>
      </c>
      <c r="D30" s="50">
        <f>(C30/4)*3</f>
        <v>814.5</v>
      </c>
      <c r="E30" s="50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5" ht="36.75" x14ac:dyDescent="0.3">
      <c r="A32" s="11" t="s">
        <v>8</v>
      </c>
      <c r="B32" s="6" t="s">
        <v>2</v>
      </c>
      <c r="C32" s="18">
        <v>558</v>
      </c>
      <c r="D32" s="50">
        <f>C32</f>
        <v>558</v>
      </c>
      <c r="E32" s="18"/>
    </row>
    <row r="33" spans="1:5" ht="38.25" customHeight="1" x14ac:dyDescent="0.3">
      <c r="A33" s="11" t="s">
        <v>9</v>
      </c>
      <c r="B33" s="6" t="s">
        <v>2</v>
      </c>
      <c r="C33" s="50">
        <v>829</v>
      </c>
      <c r="D33" s="50">
        <f>(C33/4)*3</f>
        <v>621.75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0" workbookViewId="0">
      <selection activeCell="D15" sqref="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60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8</v>
      </c>
      <c r="D11" s="52">
        <v>8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2365.75701875</v>
      </c>
      <c r="D12" s="18">
        <f t="shared" ref="D12:D31" si="0">C12</f>
        <v>2365.75701875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19484.05615</v>
      </c>
      <c r="D13" s="50">
        <f t="shared" ref="D13:E13" si="1">D15+D29+D30+D33+D31+D32</f>
        <v>14752.542112499999</v>
      </c>
      <c r="E13" s="50">
        <f t="shared" si="1"/>
        <v>0</v>
      </c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C20+C26</f>
        <v>15052.3</v>
      </c>
      <c r="D15" s="50">
        <f t="shared" ref="D15:E15" si="2">D20+D26</f>
        <v>11289.224999999999</v>
      </c>
      <c r="E15" s="50">
        <f t="shared" si="2"/>
        <v>0</v>
      </c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25" t="s">
        <v>30</v>
      </c>
      <c r="B17" s="20" t="s">
        <v>2</v>
      </c>
      <c r="C17" s="43"/>
      <c r="D17" s="18">
        <f t="shared" si="0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4"/>
      <c r="D18" s="18">
        <f t="shared" si="0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43"/>
      <c r="D19" s="18">
        <f t="shared" si="0"/>
        <v>0</v>
      </c>
      <c r="E19" s="18"/>
    </row>
    <row r="20" spans="1:5" s="22" customFormat="1" ht="25.5" x14ac:dyDescent="0.3">
      <c r="A20" s="19" t="s">
        <v>31</v>
      </c>
      <c r="B20" s="59" t="s">
        <v>2</v>
      </c>
      <c r="C20" s="60">
        <v>10738.8</v>
      </c>
      <c r="D20" s="50">
        <f>(C20/4)*3</f>
        <v>8054.0999999999995</v>
      </c>
      <c r="E20" s="50"/>
    </row>
    <row r="21" spans="1:5" s="22" customFormat="1" x14ac:dyDescent="0.3">
      <c r="A21" s="26" t="s">
        <v>4</v>
      </c>
      <c r="B21" s="27" t="s">
        <v>3</v>
      </c>
      <c r="C21" s="44">
        <v>6.94</v>
      </c>
      <c r="D21" s="18">
        <f t="shared" si="0"/>
        <v>6.94</v>
      </c>
      <c r="E21" s="18"/>
    </row>
    <row r="22" spans="1:5" ht="21.95" customHeight="1" x14ac:dyDescent="0.3">
      <c r="A22" s="9" t="s">
        <v>26</v>
      </c>
      <c r="B22" s="6" t="s">
        <v>27</v>
      </c>
      <c r="C22" s="43">
        <f>C20/12/C21*1000</f>
        <v>128948.12680115274</v>
      </c>
      <c r="D22" s="43">
        <f>D20/6/D21*1000</f>
        <v>193422.19020172907</v>
      </c>
      <c r="E22" s="43"/>
    </row>
    <row r="23" spans="1:5" ht="39" x14ac:dyDescent="0.3">
      <c r="A23" s="13" t="s">
        <v>25</v>
      </c>
      <c r="B23" s="6" t="s">
        <v>2</v>
      </c>
      <c r="C23" s="43"/>
      <c r="D23" s="18">
        <f t="shared" si="0"/>
        <v>0</v>
      </c>
      <c r="E23" s="18"/>
    </row>
    <row r="24" spans="1:5" x14ac:dyDescent="0.3">
      <c r="A24" s="9" t="s">
        <v>4</v>
      </c>
      <c r="B24" s="10" t="s">
        <v>3</v>
      </c>
      <c r="C24" s="44"/>
      <c r="D24" s="18">
        <f t="shared" si="0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43"/>
      <c r="D25" s="18">
        <f t="shared" si="0"/>
        <v>0</v>
      </c>
      <c r="E25" s="18"/>
    </row>
    <row r="26" spans="1:5" ht="25.5" x14ac:dyDescent="0.3">
      <c r="A26" s="5" t="s">
        <v>23</v>
      </c>
      <c r="B26" s="57" t="s">
        <v>2</v>
      </c>
      <c r="C26" s="60">
        <v>4313.5</v>
      </c>
      <c r="D26" s="50">
        <f>(C26/4)*3</f>
        <v>3235.125</v>
      </c>
      <c r="E26" s="50"/>
    </row>
    <row r="27" spans="1:5" x14ac:dyDescent="0.3">
      <c r="A27" s="9" t="s">
        <v>4</v>
      </c>
      <c r="B27" s="10" t="s">
        <v>3</v>
      </c>
      <c r="C27" s="44">
        <v>5.5</v>
      </c>
      <c r="D27" s="18">
        <f t="shared" si="0"/>
        <v>5.5</v>
      </c>
      <c r="E27" s="18"/>
    </row>
    <row r="28" spans="1:5" ht="21.95" customHeight="1" x14ac:dyDescent="0.3">
      <c r="A28" s="9" t="s">
        <v>26</v>
      </c>
      <c r="B28" s="6" t="s">
        <v>27</v>
      </c>
      <c r="C28" s="43">
        <f>C26/12/C27*1000</f>
        <v>65356.060606060608</v>
      </c>
      <c r="D28" s="18">
        <f t="shared" si="0"/>
        <v>65356.060606060608</v>
      </c>
      <c r="E28" s="18"/>
    </row>
    <row r="29" spans="1:5" ht="25.5" x14ac:dyDescent="0.3">
      <c r="A29" s="5" t="s">
        <v>5</v>
      </c>
      <c r="B29" s="6" t="s">
        <v>2</v>
      </c>
      <c r="C29" s="50">
        <f>C15*10.05%</f>
        <v>1512.7561499999999</v>
      </c>
      <c r="D29" s="50">
        <f>(C29/4)*3</f>
        <v>1134.5671124999999</v>
      </c>
      <c r="E29" s="50"/>
    </row>
    <row r="30" spans="1:5" ht="36.75" x14ac:dyDescent="0.3">
      <c r="A30" s="11" t="s">
        <v>6</v>
      </c>
      <c r="B30" s="6" t="s">
        <v>2</v>
      </c>
      <c r="C30" s="50">
        <v>870</v>
      </c>
      <c r="D30" s="50">
        <f>(C30/4)*3</f>
        <v>652.5</v>
      </c>
      <c r="E30" s="50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18"/>
    </row>
    <row r="32" spans="1:5" ht="36.75" x14ac:dyDescent="0.3">
      <c r="A32" s="11" t="s">
        <v>8</v>
      </c>
      <c r="B32" s="6" t="s">
        <v>2</v>
      </c>
      <c r="C32" s="18">
        <v>558</v>
      </c>
      <c r="D32" s="50">
        <f>C32</f>
        <v>558</v>
      </c>
      <c r="E32" s="18"/>
    </row>
    <row r="33" spans="1:5" ht="38.25" customHeight="1" x14ac:dyDescent="0.3">
      <c r="A33" s="11" t="s">
        <v>9</v>
      </c>
      <c r="B33" s="6" t="s">
        <v>2</v>
      </c>
      <c r="C33" s="50">
        <v>1491</v>
      </c>
      <c r="D33" s="50">
        <f>(C33/4)*3</f>
        <v>1118.25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topLeftCell="A28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7" customWidth="1"/>
    <col min="4" max="4" width="13.5703125" style="17" customWidth="1"/>
    <col min="5" max="5" width="15.85546875" style="17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34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2">
        <v>468</v>
      </c>
      <c r="D11" s="52">
        <v>468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316.09551282051285</v>
      </c>
      <c r="D12" s="18">
        <f>C12</f>
        <v>316.09551282051285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160518.70000000001</v>
      </c>
      <c r="D13" s="50">
        <f>D15+D29+D30+D33+D31+D32</f>
        <v>124010.52499999999</v>
      </c>
      <c r="E13" s="66"/>
      <c r="F13" s="17"/>
    </row>
    <row r="14" spans="1:7" x14ac:dyDescent="0.3">
      <c r="A14" s="7" t="s">
        <v>0</v>
      </c>
      <c r="B14" s="8"/>
      <c r="C14" s="18">
        <v>0</v>
      </c>
      <c r="D14" s="18">
        <v>0</v>
      </c>
      <c r="E14" s="18"/>
      <c r="G14" s="17"/>
    </row>
    <row r="15" spans="1:7" s="22" customFormat="1" ht="25.5" x14ac:dyDescent="0.3">
      <c r="A15" s="19" t="s">
        <v>12</v>
      </c>
      <c r="B15" s="20" t="s">
        <v>2</v>
      </c>
      <c r="C15" s="50">
        <f>C17+C20+C23+C26</f>
        <v>108506.7</v>
      </c>
      <c r="D15" s="50">
        <f>D17+D20+D23+D26</f>
        <v>81380.024999999994</v>
      </c>
      <c r="E15" s="61"/>
    </row>
    <row r="16" spans="1:7" s="22" customFormat="1" x14ac:dyDescent="0.3">
      <c r="A16" s="23" t="s">
        <v>1</v>
      </c>
      <c r="B16" s="24"/>
      <c r="C16" s="34">
        <v>0</v>
      </c>
      <c r="D16" s="34">
        <v>0</v>
      </c>
      <c r="E16" s="34"/>
    </row>
    <row r="17" spans="1:8" s="22" customFormat="1" ht="25.5" x14ac:dyDescent="0.3">
      <c r="A17" s="19" t="s">
        <v>30</v>
      </c>
      <c r="B17" s="20" t="s">
        <v>2</v>
      </c>
      <c r="C17" s="61">
        <v>7518</v>
      </c>
      <c r="D17" s="50">
        <f>(C17/4)*3</f>
        <v>5638.5</v>
      </c>
      <c r="E17" s="61"/>
    </row>
    <row r="18" spans="1:8" s="22" customFormat="1" x14ac:dyDescent="0.3">
      <c r="A18" s="26" t="s">
        <v>4</v>
      </c>
      <c r="B18" s="27" t="s">
        <v>3</v>
      </c>
      <c r="C18" s="34">
        <v>5</v>
      </c>
      <c r="D18" s="34">
        <v>5</v>
      </c>
      <c r="E18" s="34"/>
      <c r="F18" s="22" t="s">
        <v>32</v>
      </c>
      <c r="G18" s="22" t="s">
        <v>32</v>
      </c>
    </row>
    <row r="19" spans="1:8" s="22" customFormat="1" ht="21.95" customHeight="1" x14ac:dyDescent="0.3">
      <c r="A19" s="26" t="s">
        <v>26</v>
      </c>
      <c r="B19" s="20" t="s">
        <v>27</v>
      </c>
      <c r="C19" s="34">
        <f>C17/C18/12*1000+200</f>
        <v>125500</v>
      </c>
      <c r="D19" s="34">
        <f t="shared" ref="D19:D31" si="0">C19</f>
        <v>125500</v>
      </c>
      <c r="E19" s="34"/>
    </row>
    <row r="20" spans="1:8" s="22" customFormat="1" ht="25.5" x14ac:dyDescent="0.3">
      <c r="A20" s="19" t="s">
        <v>31</v>
      </c>
      <c r="B20" s="20" t="s">
        <v>2</v>
      </c>
      <c r="C20" s="61">
        <v>71636.7</v>
      </c>
      <c r="D20" s="50">
        <f>(C20/4)*3</f>
        <v>53727.524999999994</v>
      </c>
      <c r="E20" s="61"/>
    </row>
    <row r="21" spans="1:8" s="22" customFormat="1" x14ac:dyDescent="0.3">
      <c r="A21" s="26" t="s">
        <v>4</v>
      </c>
      <c r="B21" s="27" t="s">
        <v>3</v>
      </c>
      <c r="C21" s="34">
        <v>43.94</v>
      </c>
      <c r="D21" s="34">
        <f t="shared" si="0"/>
        <v>43.94</v>
      </c>
      <c r="E21" s="34"/>
      <c r="G21" s="22" t="s">
        <v>32</v>
      </c>
      <c r="H21" s="22" t="s">
        <v>32</v>
      </c>
    </row>
    <row r="22" spans="1:8" s="22" customFormat="1" ht="21.95" customHeight="1" x14ac:dyDescent="0.3">
      <c r="A22" s="26" t="s">
        <v>26</v>
      </c>
      <c r="B22" s="20" t="s">
        <v>27</v>
      </c>
      <c r="C22" s="34">
        <f>C20/12/C21*1000</f>
        <v>135860.83295402821</v>
      </c>
      <c r="D22" s="34">
        <f t="shared" si="0"/>
        <v>135860.83295402821</v>
      </c>
      <c r="E22" s="34"/>
    </row>
    <row r="23" spans="1:8" s="22" customFormat="1" ht="39" x14ac:dyDescent="0.3">
      <c r="A23" s="28" t="s">
        <v>61</v>
      </c>
      <c r="B23" s="20" t="s">
        <v>2</v>
      </c>
      <c r="C23" s="61">
        <v>3012</v>
      </c>
      <c r="D23" s="50">
        <f>(C23/4)*3</f>
        <v>2259</v>
      </c>
      <c r="E23" s="61"/>
    </row>
    <row r="24" spans="1:8" s="22" customFormat="1" x14ac:dyDescent="0.3">
      <c r="A24" s="26" t="s">
        <v>4</v>
      </c>
      <c r="B24" s="27" t="s">
        <v>3</v>
      </c>
      <c r="C24" s="34">
        <v>3</v>
      </c>
      <c r="D24" s="34">
        <f t="shared" si="0"/>
        <v>3</v>
      </c>
      <c r="E24" s="34"/>
    </row>
    <row r="25" spans="1:8" s="22" customFormat="1" ht="21.95" customHeight="1" x14ac:dyDescent="0.3">
      <c r="A25" s="26" t="s">
        <v>26</v>
      </c>
      <c r="B25" s="20" t="s">
        <v>27</v>
      </c>
      <c r="C25" s="34">
        <f>C23/C24/12*1000</f>
        <v>83666.666666666672</v>
      </c>
      <c r="D25" s="34">
        <f t="shared" si="0"/>
        <v>83666.666666666672</v>
      </c>
      <c r="E25" s="34"/>
    </row>
    <row r="26" spans="1:8" s="22" customFormat="1" ht="25.5" x14ac:dyDescent="0.3">
      <c r="A26" s="19" t="s">
        <v>23</v>
      </c>
      <c r="B26" s="20" t="s">
        <v>2</v>
      </c>
      <c r="C26" s="61">
        <v>26340</v>
      </c>
      <c r="D26" s="50">
        <f>(C26/4)*3</f>
        <v>19755</v>
      </c>
      <c r="E26" s="61"/>
    </row>
    <row r="27" spans="1:8" s="22" customFormat="1" x14ac:dyDescent="0.3">
      <c r="A27" s="26" t="s">
        <v>4</v>
      </c>
      <c r="B27" s="27" t="s">
        <v>3</v>
      </c>
      <c r="C27" s="34">
        <v>29.5</v>
      </c>
      <c r="D27" s="34">
        <f t="shared" si="0"/>
        <v>29.5</v>
      </c>
      <c r="E27" s="34"/>
    </row>
    <row r="28" spans="1:8" s="22" customFormat="1" ht="21.95" customHeight="1" x14ac:dyDescent="0.3">
      <c r="A28" s="26" t="s">
        <v>26</v>
      </c>
      <c r="B28" s="20" t="s">
        <v>27</v>
      </c>
      <c r="C28" s="34">
        <f>C26/12/C27*1000</f>
        <v>74406.779661016961</v>
      </c>
      <c r="D28" s="34">
        <f t="shared" si="0"/>
        <v>74406.779661016961</v>
      </c>
      <c r="E28" s="34"/>
    </row>
    <row r="29" spans="1:8" s="22" customFormat="1" ht="25.5" x14ac:dyDescent="0.3">
      <c r="A29" s="19" t="s">
        <v>5</v>
      </c>
      <c r="B29" s="20" t="s">
        <v>2</v>
      </c>
      <c r="C29" s="50">
        <v>12098</v>
      </c>
      <c r="D29" s="50">
        <f>(C29/4)*3</f>
        <v>9073.5</v>
      </c>
      <c r="E29" s="50"/>
    </row>
    <row r="30" spans="1:8" s="22" customFormat="1" ht="36.75" x14ac:dyDescent="0.3">
      <c r="A30" s="28" t="s">
        <v>6</v>
      </c>
      <c r="B30" s="20" t="s">
        <v>2</v>
      </c>
      <c r="C30" s="61">
        <v>12525</v>
      </c>
      <c r="D30" s="50">
        <f>(C30/4)*3</f>
        <v>9393.75</v>
      </c>
      <c r="E30" s="61"/>
    </row>
    <row r="31" spans="1:8" ht="25.5" x14ac:dyDescent="0.3">
      <c r="A31" s="11" t="s">
        <v>7</v>
      </c>
      <c r="B31" s="6" t="s">
        <v>2</v>
      </c>
      <c r="C31" s="50">
        <v>1900</v>
      </c>
      <c r="D31" s="50">
        <f>C31</f>
        <v>1900</v>
      </c>
      <c r="E31" s="61"/>
    </row>
    <row r="32" spans="1:8" ht="36.75" x14ac:dyDescent="0.3">
      <c r="A32" s="11" t="s">
        <v>8</v>
      </c>
      <c r="B32" s="6" t="s">
        <v>2</v>
      </c>
      <c r="C32" s="77">
        <v>12586</v>
      </c>
      <c r="D32" s="50">
        <f>C32</f>
        <v>12586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12903</v>
      </c>
      <c r="D33" s="50">
        <f>(C33/4)*3</f>
        <v>9677.25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10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59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23</v>
      </c>
      <c r="D11" s="52">
        <v>23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1117.0780717391303</v>
      </c>
      <c r="D12" s="18">
        <f t="shared" ref="D12:D27" si="0">C12</f>
        <v>1117.0780717391303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26250.79565</v>
      </c>
      <c r="D13" s="50">
        <f>D15+D29+D30+D33+D31+D32</f>
        <v>19902.5967375</v>
      </c>
      <c r="E13" s="50"/>
    </row>
    <row r="14" spans="1:7" x14ac:dyDescent="0.3">
      <c r="A14" s="7" t="s">
        <v>0</v>
      </c>
      <c r="B14" s="8"/>
      <c r="C14" s="18"/>
      <c r="D14" s="18">
        <f t="shared" si="0"/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C20+C26</f>
        <v>20731.3</v>
      </c>
      <c r="D15" s="50">
        <f>D20+D26</f>
        <v>15548.475</v>
      </c>
      <c r="E15" s="50"/>
    </row>
    <row r="16" spans="1:7" x14ac:dyDescent="0.3">
      <c r="A16" s="7" t="s">
        <v>1</v>
      </c>
      <c r="B16" s="8"/>
      <c r="C16" s="18"/>
      <c r="D16" s="18">
        <f t="shared" si="0"/>
        <v>0</v>
      </c>
      <c r="E16" s="18"/>
    </row>
    <row r="17" spans="1:5" s="22" customFormat="1" ht="25.5" x14ac:dyDescent="0.3">
      <c r="A17" s="19" t="s">
        <v>30</v>
      </c>
      <c r="B17" s="20" t="s">
        <v>2</v>
      </c>
      <c r="C17" s="34"/>
      <c r="D17" s="18">
        <f t="shared" si="0"/>
        <v>0</v>
      </c>
      <c r="E17" s="18"/>
    </row>
    <row r="18" spans="1:5" s="22" customFormat="1" x14ac:dyDescent="0.3">
      <c r="A18" s="26" t="s">
        <v>4</v>
      </c>
      <c r="B18" s="27" t="s">
        <v>3</v>
      </c>
      <c r="C18" s="41"/>
      <c r="D18" s="18">
        <f t="shared" si="0"/>
        <v>0</v>
      </c>
      <c r="E18" s="18"/>
    </row>
    <row r="19" spans="1:5" s="22" customFormat="1" ht="21.95" customHeight="1" x14ac:dyDescent="0.3">
      <c r="A19" s="26" t="s">
        <v>26</v>
      </c>
      <c r="B19" s="20" t="s">
        <v>27</v>
      </c>
      <c r="C19" s="34"/>
      <c r="D19" s="18">
        <f t="shared" si="0"/>
        <v>0</v>
      </c>
      <c r="E19" s="18"/>
    </row>
    <row r="20" spans="1:5" s="22" customFormat="1" ht="25.5" x14ac:dyDescent="0.3">
      <c r="A20" s="19" t="s">
        <v>31</v>
      </c>
      <c r="B20" s="20" t="s">
        <v>2</v>
      </c>
      <c r="C20" s="61">
        <v>14625.5</v>
      </c>
      <c r="D20" s="50">
        <f>(C20/4)*3</f>
        <v>10969.125</v>
      </c>
      <c r="E20" s="50"/>
    </row>
    <row r="21" spans="1:5" s="22" customFormat="1" x14ac:dyDescent="0.3">
      <c r="A21" s="26" t="s">
        <v>4</v>
      </c>
      <c r="B21" s="27" t="s">
        <v>3</v>
      </c>
      <c r="C21" s="41">
        <v>8.5</v>
      </c>
      <c r="D21" s="18">
        <f t="shared" si="0"/>
        <v>8.5</v>
      </c>
      <c r="E21" s="18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143387.25490196081</v>
      </c>
      <c r="D22" s="34">
        <f>D20/6/D21*1000</f>
        <v>215080.88235294117</v>
      </c>
      <c r="E22" s="18"/>
    </row>
    <row r="23" spans="1:5" ht="39" x14ac:dyDescent="0.3">
      <c r="A23" s="11" t="s">
        <v>61</v>
      </c>
      <c r="B23" s="57" t="s">
        <v>2</v>
      </c>
      <c r="C23" s="61"/>
      <c r="D23" s="50">
        <f t="shared" si="0"/>
        <v>0</v>
      </c>
      <c r="E23" s="50"/>
    </row>
    <row r="24" spans="1:5" x14ac:dyDescent="0.3">
      <c r="A24" s="9" t="s">
        <v>4</v>
      </c>
      <c r="B24" s="10" t="s">
        <v>3</v>
      </c>
      <c r="C24" s="41"/>
      <c r="D24" s="18">
        <f t="shared" si="0"/>
        <v>0</v>
      </c>
      <c r="E24" s="18"/>
    </row>
    <row r="25" spans="1:5" ht="21.95" customHeight="1" x14ac:dyDescent="0.3">
      <c r="A25" s="9" t="s">
        <v>26</v>
      </c>
      <c r="B25" s="6" t="s">
        <v>27</v>
      </c>
      <c r="C25" s="34"/>
      <c r="D25" s="18">
        <f t="shared" si="0"/>
        <v>0</v>
      </c>
      <c r="E25" s="18"/>
    </row>
    <row r="26" spans="1:5" ht="25.5" x14ac:dyDescent="0.3">
      <c r="A26" s="5" t="s">
        <v>23</v>
      </c>
      <c r="B26" s="57" t="s">
        <v>2</v>
      </c>
      <c r="C26" s="61">
        <v>6105.8</v>
      </c>
      <c r="D26" s="50">
        <f>(C26/4)*3</f>
        <v>4579.3500000000004</v>
      </c>
      <c r="E26" s="50"/>
    </row>
    <row r="27" spans="1:5" x14ac:dyDescent="0.3">
      <c r="A27" s="9" t="s">
        <v>4</v>
      </c>
      <c r="B27" s="10" t="s">
        <v>3</v>
      </c>
      <c r="C27" s="41">
        <v>8</v>
      </c>
      <c r="D27" s="18">
        <f t="shared" si="0"/>
        <v>8</v>
      </c>
      <c r="E27" s="18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63602.083333333336</v>
      </c>
      <c r="D28" s="34">
        <f>D26/6/D27*1000</f>
        <v>95403.125</v>
      </c>
      <c r="E28" s="18"/>
    </row>
    <row r="29" spans="1:5" ht="25.5" x14ac:dyDescent="0.3">
      <c r="A29" s="5" t="s">
        <v>5</v>
      </c>
      <c r="B29" s="57" t="s">
        <v>2</v>
      </c>
      <c r="C29" s="50">
        <f>C15*10.05%</f>
        <v>2083.4956499999998</v>
      </c>
      <c r="D29" s="50">
        <f>(C29/4)*3</f>
        <v>1562.6217374999999</v>
      </c>
      <c r="E29" s="50"/>
    </row>
    <row r="30" spans="1:5" ht="36.75" x14ac:dyDescent="0.3">
      <c r="A30" s="11" t="s">
        <v>6</v>
      </c>
      <c r="B30" s="6" t="s">
        <v>2</v>
      </c>
      <c r="C30" s="50">
        <v>1116</v>
      </c>
      <c r="D30" s="50">
        <f>(C30/4)*3</f>
        <v>837</v>
      </c>
      <c r="E30" s="50"/>
    </row>
    <row r="31" spans="1:5" ht="25.5" x14ac:dyDescent="0.3">
      <c r="A31" s="11" t="s">
        <v>7</v>
      </c>
      <c r="B31" s="6" t="s">
        <v>2</v>
      </c>
      <c r="C31" s="18">
        <v>300</v>
      </c>
      <c r="D31" s="50">
        <f>C31</f>
        <v>300</v>
      </c>
      <c r="E31" s="18"/>
    </row>
    <row r="32" spans="1:5" ht="36.75" x14ac:dyDescent="0.3">
      <c r="A32" s="11" t="s">
        <v>8</v>
      </c>
      <c r="B32" s="6" t="s">
        <v>2</v>
      </c>
      <c r="C32" s="18">
        <v>558</v>
      </c>
      <c r="D32" s="50">
        <f>C32</f>
        <v>558</v>
      </c>
      <c r="E32" s="18"/>
    </row>
    <row r="33" spans="1:5" ht="38.25" customHeight="1" x14ac:dyDescent="0.3">
      <c r="A33" s="11" t="s">
        <v>9</v>
      </c>
      <c r="B33" s="6" t="s">
        <v>2</v>
      </c>
      <c r="C33" s="50">
        <v>1462</v>
      </c>
      <c r="D33" s="50">
        <f>(C33/4)*3</f>
        <v>1096.5</v>
      </c>
      <c r="E33" s="5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8" workbookViewId="0">
      <selection activeCell="D33" sqref="D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ht="44.25" customHeight="1" x14ac:dyDescent="0.3">
      <c r="A4" s="84" t="s">
        <v>35</v>
      </c>
      <c r="B4" s="84"/>
      <c r="C4" s="84"/>
      <c r="D4" s="84"/>
      <c r="E4" s="84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33" t="s">
        <v>14</v>
      </c>
    </row>
    <row r="11" spans="1:7" x14ac:dyDescent="0.3">
      <c r="A11" s="5" t="s">
        <v>21</v>
      </c>
      <c r="B11" s="6" t="s">
        <v>10</v>
      </c>
      <c r="C11" s="52">
        <v>231</v>
      </c>
      <c r="D11" s="52">
        <v>231</v>
      </c>
      <c r="E11" s="52"/>
      <c r="F11" s="22"/>
    </row>
    <row r="12" spans="1:7" ht="25.5" x14ac:dyDescent="0.3">
      <c r="A12" s="9" t="s">
        <v>24</v>
      </c>
      <c r="B12" s="6" t="s">
        <v>2</v>
      </c>
      <c r="C12" s="34">
        <f>(C13-C32)/C11</f>
        <v>554.43506493506493</v>
      </c>
      <c r="D12" s="34">
        <f t="shared" ref="D12:D28" si="0">C12</f>
        <v>554.43506493506493</v>
      </c>
      <c r="E12" s="34"/>
      <c r="F12" s="22"/>
    </row>
    <row r="13" spans="1:7" ht="25.5" x14ac:dyDescent="0.3">
      <c r="A13" s="5" t="s">
        <v>11</v>
      </c>
      <c r="B13" s="6" t="s">
        <v>2</v>
      </c>
      <c r="C13" s="50">
        <f>C15+C29+C30+C33+C31+C32</f>
        <v>146400.5</v>
      </c>
      <c r="D13" s="50">
        <f>D15+D29+D30+D33+D31+D32</f>
        <v>119228.125</v>
      </c>
      <c r="E13" s="61"/>
      <c r="F13" s="22"/>
    </row>
    <row r="14" spans="1:7" x14ac:dyDescent="0.3">
      <c r="A14" s="7" t="s">
        <v>0</v>
      </c>
      <c r="B14" s="8"/>
      <c r="C14" s="34">
        <v>0</v>
      </c>
      <c r="D14" s="34">
        <f t="shared" si="0"/>
        <v>0</v>
      </c>
      <c r="E14" s="34"/>
      <c r="F14" s="22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80246.7</v>
      </c>
      <c r="D15" s="50">
        <f>D17+D20+D23+D26</f>
        <v>60185.025000000001</v>
      </c>
      <c r="E15" s="61"/>
      <c r="F15" s="22"/>
    </row>
    <row r="16" spans="1:7" x14ac:dyDescent="0.3">
      <c r="A16" s="7" t="s">
        <v>1</v>
      </c>
      <c r="B16" s="8"/>
      <c r="C16" s="34">
        <v>0</v>
      </c>
      <c r="D16" s="34">
        <f t="shared" si="0"/>
        <v>0</v>
      </c>
      <c r="E16" s="34"/>
      <c r="F16" s="22"/>
    </row>
    <row r="17" spans="1:6" s="22" customFormat="1" ht="25.5" x14ac:dyDescent="0.3">
      <c r="A17" s="19" t="s">
        <v>30</v>
      </c>
      <c r="B17" s="20" t="s">
        <v>2</v>
      </c>
      <c r="C17" s="61">
        <v>5337.7</v>
      </c>
      <c r="D17" s="50">
        <f>(C17/4)*3</f>
        <v>4003.2749999999996</v>
      </c>
      <c r="E17" s="61"/>
    </row>
    <row r="18" spans="1:6" s="22" customFormat="1" x14ac:dyDescent="0.3">
      <c r="A18" s="26" t="s">
        <v>4</v>
      </c>
      <c r="B18" s="27" t="s">
        <v>3</v>
      </c>
      <c r="C18" s="34">
        <v>4</v>
      </c>
      <c r="D18" s="34">
        <f t="shared" si="0"/>
        <v>4</v>
      </c>
      <c r="E18" s="34"/>
    </row>
    <row r="19" spans="1:6" s="22" customFormat="1" ht="21.95" customHeight="1" x14ac:dyDescent="0.3">
      <c r="A19" s="26" t="s">
        <v>26</v>
      </c>
      <c r="B19" s="20" t="s">
        <v>27</v>
      </c>
      <c r="C19" s="34">
        <f>C17/C18/12*1000+200</f>
        <v>111402.08333333333</v>
      </c>
      <c r="D19" s="34">
        <f t="shared" si="0"/>
        <v>111402.08333333333</v>
      </c>
      <c r="E19" s="34"/>
    </row>
    <row r="20" spans="1:6" s="22" customFormat="1" ht="25.5" x14ac:dyDescent="0.3">
      <c r="A20" s="19" t="s">
        <v>31</v>
      </c>
      <c r="B20" s="20" t="s">
        <v>2</v>
      </c>
      <c r="C20" s="61">
        <v>50283</v>
      </c>
      <c r="D20" s="50">
        <f>(C20/4)*3</f>
        <v>37712.25</v>
      </c>
      <c r="E20" s="61"/>
    </row>
    <row r="21" spans="1:6" x14ac:dyDescent="0.3">
      <c r="A21" s="9" t="s">
        <v>4</v>
      </c>
      <c r="B21" s="10" t="s">
        <v>3</v>
      </c>
      <c r="C21" s="34">
        <v>30.82</v>
      </c>
      <c r="D21" s="34">
        <f t="shared" si="0"/>
        <v>30.82</v>
      </c>
      <c r="E21" s="34"/>
      <c r="F21" s="22"/>
    </row>
    <row r="22" spans="1:6" ht="21.95" customHeight="1" x14ac:dyDescent="0.3">
      <c r="A22" s="9" t="s">
        <v>26</v>
      </c>
      <c r="B22" s="6" t="s">
        <v>27</v>
      </c>
      <c r="C22" s="34">
        <f>C20/12/C21*1000</f>
        <v>135958.79299156391</v>
      </c>
      <c r="D22" s="34">
        <f t="shared" si="0"/>
        <v>135958.79299156391</v>
      </c>
      <c r="E22" s="34"/>
      <c r="F22" s="22"/>
    </row>
    <row r="23" spans="1:6" ht="39" x14ac:dyDescent="0.3">
      <c r="A23" s="11" t="s">
        <v>61</v>
      </c>
      <c r="B23" s="6" t="s">
        <v>2</v>
      </c>
      <c r="C23" s="61">
        <v>3609</v>
      </c>
      <c r="D23" s="50">
        <f>(C23/4)*3</f>
        <v>2706.75</v>
      </c>
      <c r="E23" s="61"/>
      <c r="F23" s="22"/>
    </row>
    <row r="24" spans="1:6" x14ac:dyDescent="0.3">
      <c r="A24" s="9" t="s">
        <v>4</v>
      </c>
      <c r="B24" s="10" t="s">
        <v>3</v>
      </c>
      <c r="C24" s="34">
        <v>4</v>
      </c>
      <c r="D24" s="34">
        <f t="shared" si="0"/>
        <v>4</v>
      </c>
      <c r="E24" s="34"/>
    </row>
    <row r="25" spans="1:6" ht="21.95" customHeight="1" x14ac:dyDescent="0.3">
      <c r="A25" s="9" t="s">
        <v>26</v>
      </c>
      <c r="B25" s="6" t="s">
        <v>27</v>
      </c>
      <c r="C25" s="34">
        <f>C23/C24/12*1000</f>
        <v>75187.5</v>
      </c>
      <c r="D25" s="34">
        <f t="shared" si="0"/>
        <v>75187.5</v>
      </c>
      <c r="E25" s="34"/>
    </row>
    <row r="26" spans="1:6" ht="25.5" x14ac:dyDescent="0.3">
      <c r="A26" s="5" t="s">
        <v>23</v>
      </c>
      <c r="B26" s="6" t="s">
        <v>2</v>
      </c>
      <c r="C26" s="61">
        <v>21017</v>
      </c>
      <c r="D26" s="50">
        <f>(C26/4)*3</f>
        <v>15762.75</v>
      </c>
      <c r="E26" s="61"/>
    </row>
    <row r="27" spans="1:6" x14ac:dyDescent="0.3">
      <c r="A27" s="9" t="s">
        <v>4</v>
      </c>
      <c r="B27" s="10" t="s">
        <v>3</v>
      </c>
      <c r="C27" s="34">
        <v>28</v>
      </c>
      <c r="D27" s="34">
        <f t="shared" si="0"/>
        <v>28</v>
      </c>
      <c r="E27" s="34"/>
    </row>
    <row r="28" spans="1:6" ht="21.95" customHeight="1" x14ac:dyDescent="0.3">
      <c r="A28" s="9" t="s">
        <v>26</v>
      </c>
      <c r="B28" s="6" t="s">
        <v>27</v>
      </c>
      <c r="C28" s="34">
        <f>C26/12/C27*1000</f>
        <v>62550.595238095244</v>
      </c>
      <c r="D28" s="34">
        <f t="shared" si="0"/>
        <v>62550.595238095244</v>
      </c>
      <c r="E28" s="34"/>
    </row>
    <row r="29" spans="1:6" ht="25.5" x14ac:dyDescent="0.3">
      <c r="A29" s="5" t="s">
        <v>5</v>
      </c>
      <c r="B29" s="6" t="s">
        <v>2</v>
      </c>
      <c r="C29" s="50">
        <v>8264.7999999999993</v>
      </c>
      <c r="D29" s="50">
        <f>(C29/4)*3</f>
        <v>6198.5999999999995</v>
      </c>
      <c r="E29" s="50"/>
    </row>
    <row r="30" spans="1:6" ht="36.75" x14ac:dyDescent="0.3">
      <c r="A30" s="11" t="s">
        <v>6</v>
      </c>
      <c r="B30" s="6" t="s">
        <v>2</v>
      </c>
      <c r="C30" s="61">
        <v>9616</v>
      </c>
      <c r="D30" s="50">
        <f>(C30/4)*3</f>
        <v>7212</v>
      </c>
      <c r="E30" s="61"/>
    </row>
    <row r="31" spans="1:6" ht="25.5" x14ac:dyDescent="0.3">
      <c r="A31" s="11" t="s">
        <v>7</v>
      </c>
      <c r="B31" s="6" t="s">
        <v>2</v>
      </c>
      <c r="C31" s="60">
        <v>19385</v>
      </c>
      <c r="D31" s="50">
        <f>C31</f>
        <v>19385</v>
      </c>
      <c r="E31" s="61"/>
    </row>
    <row r="32" spans="1:6" ht="36.75" x14ac:dyDescent="0.3">
      <c r="A32" s="11" t="s">
        <v>8</v>
      </c>
      <c r="B32" s="6" t="s">
        <v>2</v>
      </c>
      <c r="C32" s="60">
        <v>18326</v>
      </c>
      <c r="D32" s="50">
        <f>C32</f>
        <v>18326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10562</v>
      </c>
      <c r="D33" s="50">
        <f>(C33/4)*3</f>
        <v>7921.5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5" workbookViewId="0">
      <selection activeCell="D33" sqref="D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7" customWidth="1"/>
    <col min="4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37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181</v>
      </c>
      <c r="D11" s="52">
        <v>181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679.97623370165741</v>
      </c>
      <c r="D12" s="34">
        <f t="shared" ref="D12:D31" si="0">C12</f>
        <v>679.97623370165741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422680.69829999999</v>
      </c>
      <c r="D13" s="50">
        <f>D15+D29+D30+D33+D31+D32</f>
        <v>271213.37372500001</v>
      </c>
      <c r="E13" s="61"/>
    </row>
    <row r="14" spans="1:7" x14ac:dyDescent="0.3">
      <c r="A14" s="7" t="s">
        <v>0</v>
      </c>
      <c r="B14" s="8"/>
      <c r="C14" s="18">
        <v>0</v>
      </c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98876.599999999991</v>
      </c>
      <c r="D15" s="50">
        <f>D17+D20+D23+D26</f>
        <v>74157.450000000012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34"/>
    </row>
    <row r="17" spans="1:7" s="22" customFormat="1" ht="25.5" x14ac:dyDescent="0.3">
      <c r="A17" s="19" t="s">
        <v>30</v>
      </c>
      <c r="B17" s="59" t="s">
        <v>2</v>
      </c>
      <c r="C17" s="61">
        <v>6545.4</v>
      </c>
      <c r="D17" s="50">
        <f>(C17/4)*3</f>
        <v>4909.0499999999993</v>
      </c>
      <c r="E17" s="61"/>
    </row>
    <row r="18" spans="1:7" s="22" customFormat="1" x14ac:dyDescent="0.3">
      <c r="A18" s="26" t="s">
        <v>4</v>
      </c>
      <c r="B18" s="27" t="s">
        <v>3</v>
      </c>
      <c r="C18" s="41">
        <v>4</v>
      </c>
      <c r="D18" s="34">
        <f t="shared" si="0"/>
        <v>4</v>
      </c>
      <c r="E18" s="34"/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136562.49999999997</v>
      </c>
      <c r="D19" s="34">
        <f t="shared" si="0"/>
        <v>136562.49999999997</v>
      </c>
      <c r="E19" s="34"/>
      <c r="G19" s="29"/>
    </row>
    <row r="20" spans="1:7" s="22" customFormat="1" ht="25.5" x14ac:dyDescent="0.3">
      <c r="A20" s="19" t="s">
        <v>31</v>
      </c>
      <c r="B20" s="59" t="s">
        <v>2</v>
      </c>
      <c r="C20" s="61">
        <v>68072</v>
      </c>
      <c r="D20" s="50">
        <f>(C20/4)*3</f>
        <v>51054</v>
      </c>
      <c r="E20" s="61"/>
    </row>
    <row r="21" spans="1:7" s="22" customFormat="1" x14ac:dyDescent="0.3">
      <c r="A21" s="26" t="s">
        <v>4</v>
      </c>
      <c r="B21" s="27" t="s">
        <v>3</v>
      </c>
      <c r="C21" s="41">
        <v>37.11</v>
      </c>
      <c r="D21" s="34">
        <f t="shared" si="0"/>
        <v>37.11</v>
      </c>
      <c r="E21" s="34"/>
    </row>
    <row r="22" spans="1:7" ht="21.95" customHeight="1" x14ac:dyDescent="0.3">
      <c r="A22" s="9" t="s">
        <v>26</v>
      </c>
      <c r="B22" s="6" t="s">
        <v>27</v>
      </c>
      <c r="C22" s="34">
        <f>C20/12/C21*1000</f>
        <v>152860.86409772749</v>
      </c>
      <c r="D22" s="34">
        <f t="shared" si="0"/>
        <v>152860.86409772749</v>
      </c>
      <c r="E22" s="34"/>
    </row>
    <row r="23" spans="1:7" ht="39" x14ac:dyDescent="0.3">
      <c r="A23" s="11" t="s">
        <v>61</v>
      </c>
      <c r="B23" s="57" t="s">
        <v>2</v>
      </c>
      <c r="C23" s="61">
        <v>1472.4</v>
      </c>
      <c r="D23" s="50">
        <f>(C23/4)*3</f>
        <v>1104.3000000000002</v>
      </c>
      <c r="E23" s="61"/>
    </row>
    <row r="24" spans="1:7" x14ac:dyDescent="0.3">
      <c r="A24" s="9" t="s">
        <v>4</v>
      </c>
      <c r="B24" s="10" t="s">
        <v>3</v>
      </c>
      <c r="C24" s="41">
        <v>1</v>
      </c>
      <c r="D24" s="34">
        <f t="shared" si="0"/>
        <v>1</v>
      </c>
      <c r="E24" s="34"/>
    </row>
    <row r="25" spans="1:7" ht="21.95" customHeight="1" x14ac:dyDescent="0.3">
      <c r="A25" s="9" t="s">
        <v>26</v>
      </c>
      <c r="B25" s="6" t="s">
        <v>27</v>
      </c>
      <c r="C25" s="34">
        <f>C23/C24/12*1000</f>
        <v>122700</v>
      </c>
      <c r="D25" s="34">
        <f t="shared" si="0"/>
        <v>122700</v>
      </c>
      <c r="E25" s="34"/>
    </row>
    <row r="26" spans="1:7" ht="25.5" x14ac:dyDescent="0.3">
      <c r="A26" s="5" t="s">
        <v>23</v>
      </c>
      <c r="B26" s="57" t="s">
        <v>2</v>
      </c>
      <c r="C26" s="61">
        <v>22786.799999999999</v>
      </c>
      <c r="D26" s="50">
        <f>(C26/4)*3</f>
        <v>17090.099999999999</v>
      </c>
      <c r="E26" s="61"/>
    </row>
    <row r="27" spans="1:7" x14ac:dyDescent="0.3">
      <c r="A27" s="9" t="s">
        <v>4</v>
      </c>
      <c r="B27" s="10" t="s">
        <v>3</v>
      </c>
      <c r="C27" s="41">
        <v>25</v>
      </c>
      <c r="D27" s="34">
        <f t="shared" si="0"/>
        <v>25</v>
      </c>
      <c r="E27" s="34"/>
    </row>
    <row r="28" spans="1:7" ht="21.95" customHeight="1" x14ac:dyDescent="0.3">
      <c r="A28" s="9" t="s">
        <v>26</v>
      </c>
      <c r="B28" s="6" t="s">
        <v>27</v>
      </c>
      <c r="C28" s="34">
        <f>C26/12/C27*1000</f>
        <v>75955.999999999985</v>
      </c>
      <c r="D28" s="34">
        <f t="shared" si="0"/>
        <v>75955.999999999985</v>
      </c>
      <c r="E28" s="34"/>
    </row>
    <row r="29" spans="1:7" ht="25.5" x14ac:dyDescent="0.3">
      <c r="A29" s="5" t="s">
        <v>5</v>
      </c>
      <c r="B29" s="6" t="s">
        <v>2</v>
      </c>
      <c r="C29" s="50">
        <f>C15*10.05%</f>
        <v>9937.0982999999997</v>
      </c>
      <c r="D29" s="50">
        <f>(C29/4)*3</f>
        <v>7452.8237250000002</v>
      </c>
      <c r="E29" s="50"/>
    </row>
    <row r="30" spans="1:7" ht="36.75" x14ac:dyDescent="0.3">
      <c r="A30" s="11" t="s">
        <v>6</v>
      </c>
      <c r="B30" s="6" t="s">
        <v>2</v>
      </c>
      <c r="C30" s="61">
        <v>7848</v>
      </c>
      <c r="D30" s="50">
        <f>(C30/4)*3</f>
        <v>5886</v>
      </c>
      <c r="E30" s="61"/>
    </row>
    <row r="31" spans="1:7" ht="25.5" x14ac:dyDescent="0.3">
      <c r="A31" s="11" t="s">
        <v>7</v>
      </c>
      <c r="B31" s="6" t="s">
        <v>2</v>
      </c>
      <c r="C31" s="18">
        <v>0</v>
      </c>
      <c r="D31" s="34">
        <f t="shared" si="0"/>
        <v>0</v>
      </c>
      <c r="E31" s="34"/>
    </row>
    <row r="32" spans="1:7" ht="36.75" x14ac:dyDescent="0.3">
      <c r="A32" s="11" t="s">
        <v>8</v>
      </c>
      <c r="B32" s="6" t="s">
        <v>2</v>
      </c>
      <c r="C32" s="77">
        <v>299605</v>
      </c>
      <c r="D32" s="77">
        <v>178906.6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6414</v>
      </c>
      <c r="D33" s="50">
        <f>(C33/4)*3</f>
        <v>4810.5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5" workbookViewId="0">
      <selection activeCell="D33" sqref="D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36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235</v>
      </c>
      <c r="D11" s="52">
        <v>235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561.00680851063828</v>
      </c>
      <c r="D12" s="18">
        <f>C12</f>
        <v>561.00680851063828</v>
      </c>
      <c r="E12" s="18"/>
    </row>
    <row r="13" spans="1:7" ht="25.5" x14ac:dyDescent="0.3">
      <c r="A13" s="5" t="s">
        <v>11</v>
      </c>
      <c r="B13" s="6" t="s">
        <v>2</v>
      </c>
      <c r="C13" s="50">
        <f>C15+C29+C30+C33+C31+C32</f>
        <v>138688.6</v>
      </c>
      <c r="D13" s="50">
        <f>D15+D29+D30+D33+D31+D32</f>
        <v>105826.95</v>
      </c>
      <c r="E13" s="50"/>
    </row>
    <row r="14" spans="1:7" x14ac:dyDescent="0.3">
      <c r="A14" s="7" t="s">
        <v>0</v>
      </c>
      <c r="B14" s="8"/>
      <c r="C14" s="18">
        <v>0</v>
      </c>
      <c r="D14" s="34">
        <f t="shared" ref="D14:D31" si="0">C14</f>
        <v>0</v>
      </c>
      <c r="E14" s="18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106120.1</v>
      </c>
      <c r="D15" s="50">
        <f>D17+D20+D23+D26</f>
        <v>79590.074999999997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18"/>
    </row>
    <row r="17" spans="1:5" s="22" customFormat="1" ht="25.5" x14ac:dyDescent="0.3">
      <c r="A17" s="19" t="s">
        <v>30</v>
      </c>
      <c r="B17" s="20" t="s">
        <v>2</v>
      </c>
      <c r="C17" s="61">
        <v>6944</v>
      </c>
      <c r="D17" s="50">
        <f>(C17/4)*3</f>
        <v>5208</v>
      </c>
      <c r="E17" s="61"/>
    </row>
    <row r="18" spans="1:5" s="22" customFormat="1" x14ac:dyDescent="0.3">
      <c r="A18" s="26" t="s">
        <v>4</v>
      </c>
      <c r="B18" s="27" t="s">
        <v>3</v>
      </c>
      <c r="C18" s="41">
        <v>4.5</v>
      </c>
      <c r="D18" s="34">
        <f t="shared" si="0"/>
        <v>4.5</v>
      </c>
      <c r="E18" s="41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128792.59259259258</v>
      </c>
      <c r="D19" s="34">
        <f t="shared" si="0"/>
        <v>128792.59259259258</v>
      </c>
      <c r="E19" s="34"/>
    </row>
    <row r="20" spans="1:5" s="22" customFormat="1" ht="25.5" x14ac:dyDescent="0.3">
      <c r="A20" s="19" t="s">
        <v>31</v>
      </c>
      <c r="B20" s="20" t="s">
        <v>2</v>
      </c>
      <c r="C20" s="61">
        <v>78991</v>
      </c>
      <c r="D20" s="50">
        <f>(C20/4)*3</f>
        <v>59243.25</v>
      </c>
      <c r="E20" s="61"/>
    </row>
    <row r="21" spans="1:5" s="22" customFormat="1" x14ac:dyDescent="0.3">
      <c r="A21" s="26" t="s">
        <v>4</v>
      </c>
      <c r="B21" s="27" t="s">
        <v>3</v>
      </c>
      <c r="C21" s="41">
        <v>43.11</v>
      </c>
      <c r="D21" s="34">
        <f t="shared" si="0"/>
        <v>43.11</v>
      </c>
      <c r="E21" s="34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152692.72403927936</v>
      </c>
      <c r="D22" s="34">
        <f t="shared" si="0"/>
        <v>152692.72403927936</v>
      </c>
      <c r="E22" s="34"/>
    </row>
    <row r="23" spans="1:5" ht="39" x14ac:dyDescent="0.3">
      <c r="A23" s="11" t="s">
        <v>61</v>
      </c>
      <c r="B23" s="6" t="s">
        <v>2</v>
      </c>
      <c r="C23" s="61">
        <v>4975</v>
      </c>
      <c r="D23" s="50">
        <f>(C23/4)*3</f>
        <v>3731.25</v>
      </c>
      <c r="E23" s="61"/>
    </row>
    <row r="24" spans="1:5" x14ac:dyDescent="0.3">
      <c r="A24" s="9" t="s">
        <v>4</v>
      </c>
      <c r="B24" s="10" t="s">
        <v>3</v>
      </c>
      <c r="C24" s="41">
        <v>4</v>
      </c>
      <c r="D24" s="34">
        <f t="shared" si="0"/>
        <v>4</v>
      </c>
      <c r="E24" s="34"/>
    </row>
    <row r="25" spans="1:5" ht="21.95" customHeight="1" x14ac:dyDescent="0.3">
      <c r="A25" s="9" t="s">
        <v>26</v>
      </c>
      <c r="B25" s="6" t="s">
        <v>27</v>
      </c>
      <c r="C25" s="34">
        <f>C23/C24/12*1000</f>
        <v>103645.83333333333</v>
      </c>
      <c r="D25" s="34">
        <f t="shared" si="0"/>
        <v>103645.83333333333</v>
      </c>
      <c r="E25" s="34"/>
    </row>
    <row r="26" spans="1:5" ht="25.5" x14ac:dyDescent="0.3">
      <c r="A26" s="5" t="s">
        <v>23</v>
      </c>
      <c r="B26" s="6" t="s">
        <v>2</v>
      </c>
      <c r="C26" s="61">
        <v>15210.1</v>
      </c>
      <c r="D26" s="50">
        <f>(C26/4)*3</f>
        <v>11407.575000000001</v>
      </c>
      <c r="E26" s="61"/>
    </row>
    <row r="27" spans="1:5" x14ac:dyDescent="0.3">
      <c r="A27" s="9" t="s">
        <v>4</v>
      </c>
      <c r="B27" s="10" t="s">
        <v>3</v>
      </c>
      <c r="C27" s="41">
        <v>19.5</v>
      </c>
      <c r="D27" s="34">
        <f t="shared" si="0"/>
        <v>19.5</v>
      </c>
      <c r="E27" s="34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65000.427350427359</v>
      </c>
      <c r="D28" s="34">
        <f t="shared" si="0"/>
        <v>65000.427350427359</v>
      </c>
      <c r="E28" s="34"/>
    </row>
    <row r="29" spans="1:5" ht="25.5" x14ac:dyDescent="0.3">
      <c r="A29" s="5" t="s">
        <v>5</v>
      </c>
      <c r="B29" s="6" t="s">
        <v>2</v>
      </c>
      <c r="C29" s="50">
        <v>10710.5</v>
      </c>
      <c r="D29" s="50">
        <f>(C29/4)*3</f>
        <v>8032.875</v>
      </c>
      <c r="E29" s="50"/>
    </row>
    <row r="30" spans="1:5" ht="36.75" x14ac:dyDescent="0.3">
      <c r="A30" s="11" t="s">
        <v>6</v>
      </c>
      <c r="B30" s="6" t="s">
        <v>2</v>
      </c>
      <c r="C30" s="50">
        <v>6277</v>
      </c>
      <c r="D30" s="50">
        <f>(C30/4)*3</f>
        <v>4707.75</v>
      </c>
      <c r="E30" s="61"/>
    </row>
    <row r="31" spans="1:5" ht="25.5" x14ac:dyDescent="0.3">
      <c r="A31" s="11" t="s">
        <v>7</v>
      </c>
      <c r="B31" s="6" t="s">
        <v>2</v>
      </c>
      <c r="C31" s="50">
        <v>390</v>
      </c>
      <c r="D31" s="50">
        <f>C31</f>
        <v>390</v>
      </c>
      <c r="E31" s="61"/>
    </row>
    <row r="32" spans="1:5" ht="36.75" x14ac:dyDescent="0.3">
      <c r="A32" s="11" t="s">
        <v>8</v>
      </c>
      <c r="B32" s="6" t="s">
        <v>2</v>
      </c>
      <c r="C32" s="50">
        <v>6852</v>
      </c>
      <c r="D32" s="50">
        <f>C32</f>
        <v>6852</v>
      </c>
      <c r="E32" s="61"/>
    </row>
    <row r="33" spans="1:5" ht="38.25" customHeight="1" x14ac:dyDescent="0.3">
      <c r="A33" s="11" t="s">
        <v>9</v>
      </c>
      <c r="B33" s="6" t="s">
        <v>2</v>
      </c>
      <c r="C33" s="69">
        <v>8339</v>
      </c>
      <c r="D33" s="50">
        <f>(C33/4)*3</f>
        <v>6254.25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5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x14ac:dyDescent="0.3">
      <c r="A4" s="79" t="s">
        <v>38</v>
      </c>
      <c r="B4" s="79"/>
      <c r="C4" s="79"/>
      <c r="D4" s="79"/>
      <c r="E4" s="79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122</v>
      </c>
      <c r="D11" s="52">
        <v>122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1051.093263934426</v>
      </c>
      <c r="D12" s="34">
        <f t="shared" ref="D12:D31" si="0">C12</f>
        <v>1051.093263934426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135441.37819999998</v>
      </c>
      <c r="D13" s="50">
        <f>D15+D29+D30+D33+D31+D32</f>
        <v>103383.03365000001</v>
      </c>
      <c r="E13" s="61"/>
    </row>
    <row r="14" spans="1:7" x14ac:dyDescent="0.3">
      <c r="A14" s="7" t="s">
        <v>0</v>
      </c>
      <c r="B14" s="8"/>
      <c r="C14" s="18">
        <v>0</v>
      </c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104076.4</v>
      </c>
      <c r="D15" s="50">
        <f>D17+D20+D23+D26</f>
        <v>78057.3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34"/>
    </row>
    <row r="17" spans="1:5" s="22" customFormat="1" ht="25.5" x14ac:dyDescent="0.3">
      <c r="A17" s="19" t="s">
        <v>30</v>
      </c>
      <c r="B17" s="20" t="s">
        <v>2</v>
      </c>
      <c r="C17" s="61">
        <v>6179</v>
      </c>
      <c r="D17" s="50">
        <f>(C17/4)*3</f>
        <v>4634.25</v>
      </c>
      <c r="E17" s="61"/>
    </row>
    <row r="18" spans="1:5" s="22" customFormat="1" x14ac:dyDescent="0.3">
      <c r="A18" s="26" t="s">
        <v>4</v>
      </c>
      <c r="B18" s="27" t="s">
        <v>3</v>
      </c>
      <c r="C18" s="41">
        <v>4</v>
      </c>
      <c r="D18" s="34">
        <f t="shared" si="0"/>
        <v>4</v>
      </c>
      <c r="E18" s="34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128929.16666666666</v>
      </c>
      <c r="D19" s="34">
        <f t="shared" si="0"/>
        <v>128929.16666666666</v>
      </c>
      <c r="E19" s="34"/>
    </row>
    <row r="20" spans="1:5" s="22" customFormat="1" ht="25.5" x14ac:dyDescent="0.3">
      <c r="A20" s="19" t="s">
        <v>31</v>
      </c>
      <c r="B20" s="20" t="s">
        <v>2</v>
      </c>
      <c r="C20" s="61">
        <v>76297</v>
      </c>
      <c r="D20" s="50">
        <f>(C20/4)*3</f>
        <v>57222.75</v>
      </c>
      <c r="E20" s="61"/>
    </row>
    <row r="21" spans="1:5" s="22" customFormat="1" x14ac:dyDescent="0.3">
      <c r="A21" s="26" t="s">
        <v>4</v>
      </c>
      <c r="B21" s="27" t="s">
        <v>3</v>
      </c>
      <c r="C21" s="41">
        <v>42</v>
      </c>
      <c r="D21" s="34">
        <f t="shared" si="0"/>
        <v>42</v>
      </c>
      <c r="E21" s="34"/>
    </row>
    <row r="22" spans="1:5" s="22" customFormat="1" ht="21.95" customHeight="1" x14ac:dyDescent="0.3">
      <c r="A22" s="26" t="s">
        <v>26</v>
      </c>
      <c r="B22" s="20" t="s">
        <v>27</v>
      </c>
      <c r="C22" s="34">
        <f>C20/12/C21*1000</f>
        <v>151382.93650793651</v>
      </c>
      <c r="D22" s="34">
        <f t="shared" si="0"/>
        <v>151382.93650793651</v>
      </c>
      <c r="E22" s="34"/>
    </row>
    <row r="23" spans="1:5" s="22" customFormat="1" ht="39" x14ac:dyDescent="0.3">
      <c r="A23" s="28" t="s">
        <v>61</v>
      </c>
      <c r="B23" s="20" t="s">
        <v>2</v>
      </c>
      <c r="C23" s="61">
        <v>5495.4</v>
      </c>
      <c r="D23" s="50">
        <f>(C23/4)*3</f>
        <v>4121.5499999999993</v>
      </c>
      <c r="E23" s="61"/>
    </row>
    <row r="24" spans="1:5" s="22" customFormat="1" x14ac:dyDescent="0.3">
      <c r="A24" s="26" t="s">
        <v>4</v>
      </c>
      <c r="B24" s="27" t="s">
        <v>3</v>
      </c>
      <c r="C24" s="41">
        <v>5</v>
      </c>
      <c r="D24" s="34">
        <f t="shared" si="0"/>
        <v>5</v>
      </c>
      <c r="E24" s="34"/>
    </row>
    <row r="25" spans="1:5" s="22" customFormat="1" ht="21.95" customHeight="1" x14ac:dyDescent="0.3">
      <c r="A25" s="26" t="s">
        <v>26</v>
      </c>
      <c r="B25" s="20" t="s">
        <v>27</v>
      </c>
      <c r="C25" s="34">
        <f>C23/C24/12*1000</f>
        <v>91589.999999999985</v>
      </c>
      <c r="D25" s="34">
        <f t="shared" si="0"/>
        <v>91589.999999999985</v>
      </c>
      <c r="E25" s="34"/>
    </row>
    <row r="26" spans="1:5" ht="25.5" x14ac:dyDescent="0.3">
      <c r="A26" s="5" t="s">
        <v>23</v>
      </c>
      <c r="B26" s="6" t="s">
        <v>2</v>
      </c>
      <c r="C26" s="61">
        <v>16105</v>
      </c>
      <c r="D26" s="50">
        <f>(C26/4)*3</f>
        <v>12078.75</v>
      </c>
      <c r="E26" s="61"/>
    </row>
    <row r="27" spans="1:5" x14ac:dyDescent="0.3">
      <c r="A27" s="9" t="s">
        <v>4</v>
      </c>
      <c r="B27" s="10" t="s">
        <v>3</v>
      </c>
      <c r="C27" s="41">
        <v>21</v>
      </c>
      <c r="D27" s="34">
        <f t="shared" si="0"/>
        <v>21</v>
      </c>
      <c r="E27" s="34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63908.730158730155</v>
      </c>
      <c r="D28" s="34">
        <f t="shared" si="0"/>
        <v>63908.730158730155</v>
      </c>
      <c r="E28" s="34"/>
    </row>
    <row r="29" spans="1:5" ht="25.5" x14ac:dyDescent="0.3">
      <c r="A29" s="5" t="s">
        <v>5</v>
      </c>
      <c r="B29" s="6" t="s">
        <v>2</v>
      </c>
      <c r="C29" s="50">
        <f>C15*10.05%</f>
        <v>10459.6782</v>
      </c>
      <c r="D29" s="50">
        <f>(C29/4)*3</f>
        <v>7844.7586499999998</v>
      </c>
      <c r="E29" s="50"/>
    </row>
    <row r="30" spans="1:5" ht="36.75" x14ac:dyDescent="0.3">
      <c r="A30" s="11" t="s">
        <v>6</v>
      </c>
      <c r="B30" s="6" t="s">
        <v>2</v>
      </c>
      <c r="C30" s="50">
        <v>5038</v>
      </c>
      <c r="D30" s="50">
        <f>(C30/4)*3</f>
        <v>3778.5</v>
      </c>
      <c r="E30" s="61"/>
    </row>
    <row r="31" spans="1:5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34"/>
    </row>
    <row r="32" spans="1:5" ht="36.75" x14ac:dyDescent="0.3">
      <c r="A32" s="11" t="s">
        <v>8</v>
      </c>
      <c r="B32" s="6" t="s">
        <v>2</v>
      </c>
      <c r="C32" s="77">
        <v>7208</v>
      </c>
      <c r="D32" s="50">
        <f>C32</f>
        <v>7208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8659.2999999999993</v>
      </c>
      <c r="D33" s="50">
        <f>(C33/4)*3</f>
        <v>6494.4749999999995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5" workbookViewId="0">
      <selection activeCell="C15" sqref="C15:D1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ht="40.5" customHeight="1" x14ac:dyDescent="0.3">
      <c r="A4" s="84" t="s">
        <v>39</v>
      </c>
      <c r="B4" s="84"/>
      <c r="C4" s="84"/>
      <c r="D4" s="84"/>
      <c r="E4" s="84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101</v>
      </c>
      <c r="D11" s="52">
        <v>101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921.30354356435646</v>
      </c>
      <c r="D12" s="34">
        <f t="shared" ref="D12:D30" si="0">C12</f>
        <v>921.30354356435646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94259.657900000006</v>
      </c>
      <c r="D13" s="61">
        <f>C13/2</f>
        <v>47129.828950000003</v>
      </c>
      <c r="E13" s="61"/>
    </row>
    <row r="14" spans="1:7" x14ac:dyDescent="0.3">
      <c r="A14" s="7" t="s">
        <v>0</v>
      </c>
      <c r="B14" s="8"/>
      <c r="C14" s="18">
        <v>0</v>
      </c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68555.8</v>
      </c>
      <c r="D15" s="50">
        <f>D17+D20+D23+D26</f>
        <v>51416.850000000006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34"/>
    </row>
    <row r="17" spans="1:5" s="22" customFormat="1" ht="25.5" x14ac:dyDescent="0.3">
      <c r="A17" s="19" t="s">
        <v>30</v>
      </c>
      <c r="B17" s="20" t="s">
        <v>2</v>
      </c>
      <c r="C17" s="61">
        <v>4665.3999999999996</v>
      </c>
      <c r="D17" s="50">
        <f>(C17/4)*3</f>
        <v>3499.0499999999997</v>
      </c>
      <c r="E17" s="61"/>
    </row>
    <row r="18" spans="1:5" s="22" customFormat="1" x14ac:dyDescent="0.3">
      <c r="A18" s="26" t="s">
        <v>4</v>
      </c>
      <c r="B18" s="27" t="s">
        <v>3</v>
      </c>
      <c r="C18" s="41">
        <v>3</v>
      </c>
      <c r="D18" s="34">
        <f t="shared" si="0"/>
        <v>3</v>
      </c>
      <c r="E18" s="34"/>
    </row>
    <row r="19" spans="1:5" s="22" customFormat="1" ht="21.95" customHeight="1" x14ac:dyDescent="0.3">
      <c r="A19" s="26" t="s">
        <v>26</v>
      </c>
      <c r="B19" s="20" t="s">
        <v>27</v>
      </c>
      <c r="C19" s="34">
        <f>C17/C18/12*1000+200</f>
        <v>129794.44444444444</v>
      </c>
      <c r="D19" s="34">
        <f t="shared" si="0"/>
        <v>129794.44444444444</v>
      </c>
      <c r="E19" s="34"/>
    </row>
    <row r="20" spans="1:5" s="22" customFormat="1" ht="25.5" x14ac:dyDescent="0.3">
      <c r="A20" s="19" t="s">
        <v>31</v>
      </c>
      <c r="B20" s="20" t="s">
        <v>2</v>
      </c>
      <c r="C20" s="61">
        <v>43284.4</v>
      </c>
      <c r="D20" s="50">
        <f>(C20/4)*3</f>
        <v>32463.300000000003</v>
      </c>
      <c r="E20" s="61"/>
    </row>
    <row r="21" spans="1:5" s="22" customFormat="1" x14ac:dyDescent="0.3">
      <c r="A21" s="26" t="s">
        <v>4</v>
      </c>
      <c r="B21" s="27" t="s">
        <v>3</v>
      </c>
      <c r="C21" s="41">
        <v>24.89</v>
      </c>
      <c r="D21" s="34">
        <f t="shared" si="0"/>
        <v>24.89</v>
      </c>
      <c r="E21" s="34"/>
    </row>
    <row r="22" spans="1:5" ht="21.95" customHeight="1" x14ac:dyDescent="0.3">
      <c r="A22" s="9" t="s">
        <v>26</v>
      </c>
      <c r="B22" s="6" t="s">
        <v>27</v>
      </c>
      <c r="C22" s="34">
        <f>C20/12/C21*1000</f>
        <v>144918.97683139145</v>
      </c>
      <c r="D22" s="34">
        <f t="shared" si="0"/>
        <v>144918.97683139145</v>
      </c>
      <c r="E22" s="34"/>
    </row>
    <row r="23" spans="1:5" ht="39" x14ac:dyDescent="0.3">
      <c r="A23" s="11" t="s">
        <v>61</v>
      </c>
      <c r="B23" s="57" t="s">
        <v>2</v>
      </c>
      <c r="C23" s="61">
        <v>4565</v>
      </c>
      <c r="D23" s="50">
        <f>(C23/4)*3</f>
        <v>3423.75</v>
      </c>
      <c r="E23" s="61"/>
    </row>
    <row r="24" spans="1:5" x14ac:dyDescent="0.3">
      <c r="A24" s="9" t="s">
        <v>4</v>
      </c>
      <c r="B24" s="10" t="s">
        <v>3</v>
      </c>
      <c r="C24" s="41">
        <v>4</v>
      </c>
      <c r="D24" s="34">
        <f t="shared" si="0"/>
        <v>4</v>
      </c>
      <c r="E24" s="34"/>
    </row>
    <row r="25" spans="1:5" ht="21.95" customHeight="1" x14ac:dyDescent="0.3">
      <c r="A25" s="9" t="s">
        <v>26</v>
      </c>
      <c r="B25" s="6" t="s">
        <v>27</v>
      </c>
      <c r="C25" s="34">
        <f>C23/C24/12*1000</f>
        <v>95104.166666666672</v>
      </c>
      <c r="D25" s="34">
        <f t="shared" si="0"/>
        <v>95104.166666666672</v>
      </c>
      <c r="E25" s="34"/>
    </row>
    <row r="26" spans="1:5" ht="25.5" x14ac:dyDescent="0.3">
      <c r="A26" s="5" t="s">
        <v>23</v>
      </c>
      <c r="B26" s="57" t="s">
        <v>2</v>
      </c>
      <c r="C26" s="61">
        <v>16041</v>
      </c>
      <c r="D26" s="50">
        <f>(C26/4)*3</f>
        <v>12030.75</v>
      </c>
      <c r="E26" s="61"/>
    </row>
    <row r="27" spans="1:5" x14ac:dyDescent="0.3">
      <c r="A27" s="9" t="s">
        <v>4</v>
      </c>
      <c r="B27" s="10" t="s">
        <v>3</v>
      </c>
      <c r="C27" s="41">
        <v>19.5</v>
      </c>
      <c r="D27" s="34">
        <f t="shared" si="0"/>
        <v>19.5</v>
      </c>
      <c r="E27" s="34"/>
    </row>
    <row r="28" spans="1:5" ht="21.95" customHeight="1" x14ac:dyDescent="0.3">
      <c r="A28" s="9" t="s">
        <v>26</v>
      </c>
      <c r="B28" s="6" t="s">
        <v>27</v>
      </c>
      <c r="C28" s="34">
        <f>C26/12/C27*1000</f>
        <v>68551.282051282062</v>
      </c>
      <c r="D28" s="34">
        <f t="shared" si="0"/>
        <v>68551.282051282062</v>
      </c>
      <c r="E28" s="34"/>
    </row>
    <row r="29" spans="1:5" ht="25.5" x14ac:dyDescent="0.3">
      <c r="A29" s="5" t="s">
        <v>5</v>
      </c>
      <c r="B29" s="6" t="s">
        <v>2</v>
      </c>
      <c r="C29" s="50">
        <f>C15*10.05%</f>
        <v>6889.8579000000009</v>
      </c>
      <c r="D29" s="50">
        <f>(C29/4)*3</f>
        <v>5167.3934250000002</v>
      </c>
      <c r="E29" s="50"/>
    </row>
    <row r="30" spans="1:5" ht="36.75" x14ac:dyDescent="0.3">
      <c r="A30" s="11" t="s">
        <v>6</v>
      </c>
      <c r="B30" s="6" t="s">
        <v>2</v>
      </c>
      <c r="C30" s="18">
        <v>7172</v>
      </c>
      <c r="D30" s="50">
        <f>(C30/4)*3</f>
        <v>5379</v>
      </c>
      <c r="E30" s="34"/>
    </row>
    <row r="31" spans="1:5" ht="25.5" x14ac:dyDescent="0.3">
      <c r="A31" s="11" t="s">
        <v>7</v>
      </c>
      <c r="B31" s="6" t="s">
        <v>2</v>
      </c>
      <c r="C31" s="50">
        <v>2199</v>
      </c>
      <c r="D31" s="50">
        <f>C31</f>
        <v>2199</v>
      </c>
      <c r="E31" s="61"/>
    </row>
    <row r="32" spans="1:5" ht="36.75" x14ac:dyDescent="0.3">
      <c r="A32" s="11" t="s">
        <v>8</v>
      </c>
      <c r="B32" s="6" t="s">
        <v>2</v>
      </c>
      <c r="C32" s="50">
        <v>1208</v>
      </c>
      <c r="D32" s="50">
        <f>C32</f>
        <v>1208</v>
      </c>
      <c r="E32" s="61"/>
    </row>
    <row r="33" spans="1:5" ht="38.25" customHeight="1" x14ac:dyDescent="0.3">
      <c r="A33" s="11" t="s">
        <v>9</v>
      </c>
      <c r="B33" s="6" t="s">
        <v>2</v>
      </c>
      <c r="C33" s="50">
        <v>8235</v>
      </c>
      <c r="D33" s="50">
        <f>(C33/4)*3</f>
        <v>6176.25</v>
      </c>
      <c r="E33" s="6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opLeftCell="A28" workbookViewId="0">
      <selection activeCell="D33" sqref="D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2" customWidth="1"/>
    <col min="6" max="7" width="12" style="2" customWidth="1"/>
    <col min="8" max="16384" width="9.140625" style="2"/>
  </cols>
  <sheetData>
    <row r="1" spans="1:7" x14ac:dyDescent="0.3">
      <c r="A1" s="78" t="s">
        <v>15</v>
      </c>
      <c r="B1" s="78"/>
      <c r="C1" s="78"/>
      <c r="D1" s="78"/>
      <c r="E1" s="78"/>
    </row>
    <row r="2" spans="1:7" x14ac:dyDescent="0.3">
      <c r="A2" s="78" t="s">
        <v>65</v>
      </c>
      <c r="B2" s="78"/>
      <c r="C2" s="78"/>
      <c r="D2" s="78"/>
      <c r="E2" s="78"/>
    </row>
    <row r="3" spans="1:7" x14ac:dyDescent="0.3">
      <c r="A3" s="1"/>
    </row>
    <row r="4" spans="1:7" ht="39.75" customHeight="1" x14ac:dyDescent="0.3">
      <c r="A4" s="84" t="s">
        <v>40</v>
      </c>
      <c r="B4" s="84"/>
      <c r="C4" s="84"/>
      <c r="D4" s="84"/>
      <c r="E4" s="84"/>
    </row>
    <row r="5" spans="1:7" ht="15.75" customHeight="1" x14ac:dyDescent="0.3">
      <c r="A5" s="80" t="s">
        <v>16</v>
      </c>
      <c r="B5" s="80"/>
      <c r="C5" s="80"/>
      <c r="D5" s="80"/>
      <c r="E5" s="80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1" t="s">
        <v>28</v>
      </c>
      <c r="B9" s="82" t="s">
        <v>18</v>
      </c>
      <c r="C9" s="83" t="s">
        <v>63</v>
      </c>
      <c r="D9" s="83"/>
      <c r="E9" s="83"/>
    </row>
    <row r="10" spans="1:7" ht="40.5" x14ac:dyDescent="0.3">
      <c r="A10" s="81"/>
      <c r="B10" s="82"/>
      <c r="C10" s="32" t="s">
        <v>19</v>
      </c>
      <c r="D10" s="32" t="s">
        <v>20</v>
      </c>
      <c r="E10" s="40" t="s">
        <v>14</v>
      </c>
    </row>
    <row r="11" spans="1:7" x14ac:dyDescent="0.3">
      <c r="A11" s="5" t="s">
        <v>21</v>
      </c>
      <c r="B11" s="6" t="s">
        <v>10</v>
      </c>
      <c r="C11" s="52">
        <v>102</v>
      </c>
      <c r="D11" s="52">
        <v>102</v>
      </c>
      <c r="E11" s="52"/>
    </row>
    <row r="12" spans="1:7" ht="25.5" x14ac:dyDescent="0.3">
      <c r="A12" s="9" t="s">
        <v>24</v>
      </c>
      <c r="B12" s="6" t="s">
        <v>2</v>
      </c>
      <c r="C12" s="18">
        <f>(C13-C32)/C11</f>
        <v>966.83539607843124</v>
      </c>
      <c r="D12" s="34">
        <f t="shared" ref="D12:D31" si="0">C12</f>
        <v>966.83539607843124</v>
      </c>
      <c r="E12" s="34"/>
    </row>
    <row r="13" spans="1:7" ht="25.5" x14ac:dyDescent="0.3">
      <c r="A13" s="5" t="s">
        <v>11</v>
      </c>
      <c r="B13" s="6" t="s">
        <v>2</v>
      </c>
      <c r="C13" s="50">
        <f>C15+C29+C30+C33+C31+C32</f>
        <v>99325.210399999982</v>
      </c>
      <c r="D13" s="50">
        <f>D15+D29+D30+D33+D31+D32</f>
        <v>74670.907800000001</v>
      </c>
      <c r="E13" s="61"/>
    </row>
    <row r="14" spans="1:7" x14ac:dyDescent="0.3">
      <c r="A14" s="7" t="s">
        <v>0</v>
      </c>
      <c r="B14" s="8"/>
      <c r="C14" s="18">
        <v>0</v>
      </c>
      <c r="D14" s="34">
        <f t="shared" si="0"/>
        <v>0</v>
      </c>
      <c r="E14" s="34"/>
      <c r="G14" s="17"/>
    </row>
    <row r="15" spans="1:7" ht="25.5" x14ac:dyDescent="0.3">
      <c r="A15" s="5" t="s">
        <v>12</v>
      </c>
      <c r="B15" s="6" t="s">
        <v>2</v>
      </c>
      <c r="C15" s="50">
        <f>C17+C20+C23+C26</f>
        <v>82660.799999999988</v>
      </c>
      <c r="D15" s="50">
        <f>D17+D20+D23+D26</f>
        <v>61995.600000000006</v>
      </c>
      <c r="E15" s="61"/>
    </row>
    <row r="16" spans="1:7" x14ac:dyDescent="0.3">
      <c r="A16" s="7" t="s">
        <v>1</v>
      </c>
      <c r="B16" s="8"/>
      <c r="C16" s="18">
        <v>0</v>
      </c>
      <c r="D16" s="34">
        <f t="shared" si="0"/>
        <v>0</v>
      </c>
      <c r="E16" s="34"/>
    </row>
    <row r="17" spans="1:7" s="22" customFormat="1" ht="25.5" x14ac:dyDescent="0.3">
      <c r="A17" s="19" t="s">
        <v>30</v>
      </c>
      <c r="B17" s="20" t="s">
        <v>2</v>
      </c>
      <c r="C17" s="61">
        <v>6108.9</v>
      </c>
      <c r="D17" s="50">
        <f>(C17/4)*3</f>
        <v>4581.6749999999993</v>
      </c>
      <c r="E17" s="61"/>
    </row>
    <row r="18" spans="1:7" s="22" customFormat="1" x14ac:dyDescent="0.3">
      <c r="A18" s="26" t="s">
        <v>4</v>
      </c>
      <c r="B18" s="27" t="s">
        <v>3</v>
      </c>
      <c r="C18" s="41">
        <v>4</v>
      </c>
      <c r="D18" s="34">
        <f t="shared" si="0"/>
        <v>4</v>
      </c>
      <c r="E18" s="34"/>
    </row>
    <row r="19" spans="1:7" s="22" customFormat="1" ht="21.95" customHeight="1" x14ac:dyDescent="0.3">
      <c r="A19" s="26" t="s">
        <v>26</v>
      </c>
      <c r="B19" s="20" t="s">
        <v>27</v>
      </c>
      <c r="C19" s="34">
        <f>C17/C18/12*1000+200</f>
        <v>127468.75</v>
      </c>
      <c r="D19" s="34">
        <f t="shared" si="0"/>
        <v>127468.75</v>
      </c>
      <c r="E19" s="34"/>
    </row>
    <row r="20" spans="1:7" s="22" customFormat="1" ht="25.5" x14ac:dyDescent="0.3">
      <c r="A20" s="19" t="s">
        <v>31</v>
      </c>
      <c r="B20" s="20" t="s">
        <v>2</v>
      </c>
      <c r="C20" s="61">
        <v>59548</v>
      </c>
      <c r="D20" s="50">
        <f>(C20/4)*3</f>
        <v>44661</v>
      </c>
      <c r="E20" s="61"/>
    </row>
    <row r="21" spans="1:7" x14ac:dyDescent="0.3">
      <c r="A21" s="9" t="s">
        <v>4</v>
      </c>
      <c r="B21" s="10" t="s">
        <v>3</v>
      </c>
      <c r="C21" s="41">
        <v>32.83</v>
      </c>
      <c r="D21" s="34">
        <f t="shared" si="0"/>
        <v>32.83</v>
      </c>
      <c r="E21" s="34"/>
    </row>
    <row r="22" spans="1:7" ht="21.95" customHeight="1" x14ac:dyDescent="0.3">
      <c r="A22" s="9" t="s">
        <v>26</v>
      </c>
      <c r="B22" s="6" t="s">
        <v>27</v>
      </c>
      <c r="C22" s="34">
        <f>C20/12/C21*1000</f>
        <v>151152.40125901107</v>
      </c>
      <c r="D22" s="34">
        <f t="shared" si="0"/>
        <v>151152.40125901107</v>
      </c>
      <c r="E22" s="34"/>
    </row>
    <row r="23" spans="1:7" ht="39" x14ac:dyDescent="0.3">
      <c r="A23" s="11" t="s">
        <v>61</v>
      </c>
      <c r="B23" s="6" t="s">
        <v>2</v>
      </c>
      <c r="C23" s="61">
        <v>3469</v>
      </c>
      <c r="D23" s="50">
        <f>(C23/4)*3</f>
        <v>2601.75</v>
      </c>
      <c r="E23" s="61"/>
    </row>
    <row r="24" spans="1:7" x14ac:dyDescent="0.3">
      <c r="A24" s="9" t="s">
        <v>4</v>
      </c>
      <c r="B24" s="10" t="s">
        <v>3</v>
      </c>
      <c r="C24" s="41">
        <v>3</v>
      </c>
      <c r="D24" s="34">
        <f t="shared" si="0"/>
        <v>3</v>
      </c>
      <c r="E24" s="34"/>
    </row>
    <row r="25" spans="1:7" ht="21.95" customHeight="1" x14ac:dyDescent="0.3">
      <c r="A25" s="9" t="s">
        <v>26</v>
      </c>
      <c r="B25" s="6" t="s">
        <v>27</v>
      </c>
      <c r="C25" s="34">
        <f>C23/C24/12*1000</f>
        <v>96361.111111111095</v>
      </c>
      <c r="D25" s="34">
        <f t="shared" si="0"/>
        <v>96361.111111111095</v>
      </c>
      <c r="E25" s="34"/>
    </row>
    <row r="26" spans="1:7" ht="25.5" x14ac:dyDescent="0.3">
      <c r="A26" s="5" t="s">
        <v>23</v>
      </c>
      <c r="B26" s="57" t="s">
        <v>2</v>
      </c>
      <c r="C26" s="61">
        <v>13534.9</v>
      </c>
      <c r="D26" s="50">
        <f>(C26/4)*3</f>
        <v>10151.174999999999</v>
      </c>
      <c r="E26" s="61"/>
    </row>
    <row r="27" spans="1:7" x14ac:dyDescent="0.3">
      <c r="A27" s="9" t="s">
        <v>4</v>
      </c>
      <c r="B27" s="10" t="s">
        <v>3</v>
      </c>
      <c r="C27" s="41">
        <v>17.5</v>
      </c>
      <c r="D27" s="34">
        <f t="shared" si="0"/>
        <v>17.5</v>
      </c>
      <c r="E27" s="34"/>
    </row>
    <row r="28" spans="1:7" ht="21.95" customHeight="1" x14ac:dyDescent="0.3">
      <c r="A28" s="9" t="s">
        <v>26</v>
      </c>
      <c r="B28" s="6" t="s">
        <v>27</v>
      </c>
      <c r="C28" s="34">
        <f>C26/12/C27*1000</f>
        <v>64451.904761904756</v>
      </c>
      <c r="D28" s="34">
        <f t="shared" si="0"/>
        <v>64451.904761904756</v>
      </c>
      <c r="E28" s="34"/>
    </row>
    <row r="29" spans="1:7" ht="25.5" x14ac:dyDescent="0.3">
      <c r="A29" s="5" t="s">
        <v>5</v>
      </c>
      <c r="B29" s="6" t="s">
        <v>2</v>
      </c>
      <c r="C29" s="50">
        <f>C15*10.05%</f>
        <v>8307.4103999999988</v>
      </c>
      <c r="D29" s="50">
        <f>(C29/4)*3</f>
        <v>6230.5577999999987</v>
      </c>
      <c r="E29" s="50"/>
      <c r="G29" s="2" t="s">
        <v>33</v>
      </c>
    </row>
    <row r="30" spans="1:7" ht="36.75" x14ac:dyDescent="0.3">
      <c r="A30" s="11" t="s">
        <v>6</v>
      </c>
      <c r="B30" s="6" t="s">
        <v>2</v>
      </c>
      <c r="C30" s="50">
        <v>3730</v>
      </c>
      <c r="D30" s="50">
        <f>(C30/4)*3</f>
        <v>2797.5</v>
      </c>
      <c r="E30" s="61"/>
    </row>
    <row r="31" spans="1:7" ht="25.5" x14ac:dyDescent="0.3">
      <c r="A31" s="11" t="s">
        <v>7</v>
      </c>
      <c r="B31" s="6" t="s">
        <v>2</v>
      </c>
      <c r="C31" s="18">
        <v>0</v>
      </c>
      <c r="D31" s="50">
        <f>C31</f>
        <v>0</v>
      </c>
      <c r="E31" s="34"/>
    </row>
    <row r="32" spans="1:7" ht="36.75" x14ac:dyDescent="0.3">
      <c r="A32" s="11" t="s">
        <v>8</v>
      </c>
      <c r="B32" s="6" t="s">
        <v>2</v>
      </c>
      <c r="C32" s="50">
        <v>708</v>
      </c>
      <c r="D32" s="50">
        <f>C32</f>
        <v>708</v>
      </c>
      <c r="E32" s="50"/>
    </row>
    <row r="33" spans="1:6" ht="38.25" customHeight="1" x14ac:dyDescent="0.3">
      <c r="A33" s="11" t="s">
        <v>9</v>
      </c>
      <c r="B33" s="6" t="s">
        <v>2</v>
      </c>
      <c r="C33" s="50">
        <v>3919</v>
      </c>
      <c r="D33" s="50">
        <f>(C33/4)*3</f>
        <v>2939.25</v>
      </c>
      <c r="E33" s="61"/>
      <c r="F33" s="2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СВОД</vt:lpstr>
      <vt:lpstr>ВСЕГО 9 МЕС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2020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2020-10-06T05:54:19Z</dcterms:modified>
</cp:coreProperties>
</file>